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jolbes\Dropbox\!Cuentas\"/>
    </mc:Choice>
  </mc:AlternateContent>
  <xr:revisionPtr revIDLastSave="0" documentId="13_ncr:1_{D2BBA83A-5C6C-4E88-9D32-DBA6C72F38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ipoteca Tipo Fijo 2.0" sheetId="5" r:id="rId1"/>
  </sheets>
  <definedNames>
    <definedName name="CambioIntAnual">'Hipoteca Tipo Fijo 2.0'!$Q$3</definedName>
    <definedName name="CuotaTipoFijo">'Hipoteca Tipo Fijo 2.0'!$I$7</definedName>
    <definedName name="IntInicial">'Hipoteca Tipo Fijo 2.0'!$Q$2</definedName>
    <definedName name="IntMax">'Hipoteca Tipo Fijo 2.0'!$Q$4</definedName>
    <definedName name="Nper" localSheetId="0">'Hipoteca Tipo Fijo 2.0'!#REF!</definedName>
    <definedName name="Nper">#REF!</definedName>
    <definedName name="Pv" localSheetId="0">'Hipoteca Tipo Fijo 2.0'!#REF!</definedName>
    <definedName name="Pv">#REF!</definedName>
    <definedName name="Rate" localSheetId="0">'Hipoteca Tipo Fijo 2.0'!#REF!</definedName>
    <definedName name="Rate">#REF!</definedName>
    <definedName name="StartPeriod" localSheetId="0">'Hipoteca Tipo Fijo 2.0'!#REF!</definedName>
    <definedName name="StartPeriod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365" i="5" l="1"/>
  <c r="W364" i="5"/>
  <c r="W363" i="5"/>
  <c r="W362" i="5"/>
  <c r="W361" i="5"/>
  <c r="W360" i="5"/>
  <c r="W359" i="5"/>
  <c r="W358" i="5"/>
  <c r="W357" i="5"/>
  <c r="W356" i="5"/>
  <c r="W355" i="5"/>
  <c r="W353" i="5"/>
  <c r="W352" i="5"/>
  <c r="W351" i="5"/>
  <c r="W350" i="5"/>
  <c r="W349" i="5"/>
  <c r="W348" i="5"/>
  <c r="W347" i="5"/>
  <c r="W346" i="5"/>
  <c r="W345" i="5"/>
  <c r="W344" i="5"/>
  <c r="W343" i="5"/>
  <c r="W341" i="5"/>
  <c r="W340" i="5"/>
  <c r="W339" i="5"/>
  <c r="W338" i="5"/>
  <c r="W337" i="5"/>
  <c r="W336" i="5"/>
  <c r="W335" i="5"/>
  <c r="W334" i="5"/>
  <c r="W333" i="5"/>
  <c r="W332" i="5"/>
  <c r="W331" i="5"/>
  <c r="W329" i="5"/>
  <c r="W328" i="5"/>
  <c r="W327" i="5"/>
  <c r="W326" i="5"/>
  <c r="W325" i="5"/>
  <c r="W324" i="5"/>
  <c r="W323" i="5"/>
  <c r="W322" i="5"/>
  <c r="W321" i="5"/>
  <c r="W320" i="5"/>
  <c r="W319" i="5"/>
  <c r="W317" i="5"/>
  <c r="W316" i="5"/>
  <c r="W315" i="5"/>
  <c r="W314" i="5"/>
  <c r="W313" i="5"/>
  <c r="W312" i="5"/>
  <c r="W311" i="5"/>
  <c r="W310" i="5"/>
  <c r="W309" i="5"/>
  <c r="W308" i="5"/>
  <c r="W307" i="5"/>
  <c r="W305" i="5"/>
  <c r="W304" i="5"/>
  <c r="W303" i="5"/>
  <c r="W302" i="5"/>
  <c r="W301" i="5"/>
  <c r="W300" i="5"/>
  <c r="W299" i="5"/>
  <c r="W298" i="5"/>
  <c r="W297" i="5"/>
  <c r="W296" i="5"/>
  <c r="W295" i="5"/>
  <c r="W293" i="5"/>
  <c r="W292" i="5"/>
  <c r="W291" i="5"/>
  <c r="W290" i="5"/>
  <c r="W289" i="5"/>
  <c r="W288" i="5"/>
  <c r="W287" i="5"/>
  <c r="W286" i="5"/>
  <c r="W285" i="5"/>
  <c r="W284" i="5"/>
  <c r="W283" i="5"/>
  <c r="W281" i="5"/>
  <c r="W280" i="5"/>
  <c r="W279" i="5"/>
  <c r="W278" i="5"/>
  <c r="W277" i="5"/>
  <c r="W276" i="5"/>
  <c r="W275" i="5"/>
  <c r="W274" i="5"/>
  <c r="W273" i="5"/>
  <c r="W272" i="5"/>
  <c r="W271" i="5"/>
  <c r="W269" i="5"/>
  <c r="W268" i="5"/>
  <c r="W267" i="5"/>
  <c r="W266" i="5"/>
  <c r="W265" i="5"/>
  <c r="W264" i="5"/>
  <c r="W263" i="5"/>
  <c r="W262" i="5"/>
  <c r="W261" i="5"/>
  <c r="W260" i="5"/>
  <c r="W259" i="5"/>
  <c r="W257" i="5"/>
  <c r="W256" i="5"/>
  <c r="W255" i="5"/>
  <c r="W254" i="5"/>
  <c r="W253" i="5"/>
  <c r="W252" i="5"/>
  <c r="W251" i="5"/>
  <c r="W250" i="5"/>
  <c r="W249" i="5"/>
  <c r="W248" i="5"/>
  <c r="W247" i="5"/>
  <c r="W245" i="5"/>
  <c r="W244" i="5"/>
  <c r="W243" i="5"/>
  <c r="W242" i="5"/>
  <c r="W241" i="5"/>
  <c r="W240" i="5"/>
  <c r="W239" i="5"/>
  <c r="W238" i="5"/>
  <c r="W237" i="5"/>
  <c r="W236" i="5"/>
  <c r="W235" i="5"/>
  <c r="W233" i="5"/>
  <c r="W232" i="5"/>
  <c r="W231" i="5"/>
  <c r="W230" i="5"/>
  <c r="W229" i="5"/>
  <c r="W228" i="5"/>
  <c r="W227" i="5"/>
  <c r="W226" i="5"/>
  <c r="W225" i="5"/>
  <c r="W224" i="5"/>
  <c r="W223" i="5"/>
  <c r="W221" i="5"/>
  <c r="W220" i="5"/>
  <c r="W219" i="5"/>
  <c r="W218" i="5"/>
  <c r="W217" i="5"/>
  <c r="W216" i="5"/>
  <c r="W215" i="5"/>
  <c r="W214" i="5"/>
  <c r="W213" i="5"/>
  <c r="W212" i="5"/>
  <c r="W211" i="5"/>
  <c r="W209" i="5"/>
  <c r="W208" i="5"/>
  <c r="W207" i="5"/>
  <c r="W206" i="5"/>
  <c r="W205" i="5"/>
  <c r="W204" i="5"/>
  <c r="W203" i="5"/>
  <c r="W202" i="5"/>
  <c r="W201" i="5"/>
  <c r="W200" i="5"/>
  <c r="W199" i="5"/>
  <c r="W197" i="5"/>
  <c r="W196" i="5"/>
  <c r="W195" i="5"/>
  <c r="W194" i="5"/>
  <c r="W193" i="5"/>
  <c r="W192" i="5"/>
  <c r="W191" i="5"/>
  <c r="W190" i="5"/>
  <c r="W189" i="5"/>
  <c r="W188" i="5"/>
  <c r="W187" i="5"/>
  <c r="W185" i="5"/>
  <c r="W184" i="5"/>
  <c r="W183" i="5"/>
  <c r="W182" i="5"/>
  <c r="W181" i="5"/>
  <c r="W180" i="5"/>
  <c r="W179" i="5"/>
  <c r="W178" i="5"/>
  <c r="W177" i="5"/>
  <c r="W176" i="5"/>
  <c r="W175" i="5"/>
  <c r="W173" i="5"/>
  <c r="W172" i="5"/>
  <c r="W171" i="5"/>
  <c r="W170" i="5"/>
  <c r="W169" i="5"/>
  <c r="W168" i="5"/>
  <c r="W167" i="5"/>
  <c r="W166" i="5"/>
  <c r="W165" i="5"/>
  <c r="W164" i="5"/>
  <c r="W163" i="5"/>
  <c r="W161" i="5"/>
  <c r="W160" i="5"/>
  <c r="W159" i="5"/>
  <c r="W158" i="5"/>
  <c r="W157" i="5"/>
  <c r="W156" i="5"/>
  <c r="W155" i="5"/>
  <c r="W154" i="5"/>
  <c r="W153" i="5"/>
  <c r="W152" i="5"/>
  <c r="W151" i="5"/>
  <c r="W149" i="5"/>
  <c r="W148" i="5"/>
  <c r="W147" i="5"/>
  <c r="W146" i="5"/>
  <c r="W145" i="5"/>
  <c r="W144" i="5"/>
  <c r="W143" i="5"/>
  <c r="W142" i="5"/>
  <c r="W141" i="5"/>
  <c r="W140" i="5"/>
  <c r="W139" i="5"/>
  <c r="W137" i="5"/>
  <c r="W136" i="5"/>
  <c r="W135" i="5"/>
  <c r="W134" i="5"/>
  <c r="W133" i="5"/>
  <c r="W132" i="5"/>
  <c r="W131" i="5"/>
  <c r="W130" i="5"/>
  <c r="W129" i="5"/>
  <c r="W128" i="5"/>
  <c r="W127" i="5"/>
  <c r="W125" i="5"/>
  <c r="W124" i="5"/>
  <c r="W123" i="5"/>
  <c r="W122" i="5"/>
  <c r="W121" i="5"/>
  <c r="W120" i="5"/>
  <c r="W119" i="5"/>
  <c r="W118" i="5"/>
  <c r="W117" i="5"/>
  <c r="W116" i="5"/>
  <c r="W115" i="5"/>
  <c r="W113" i="5"/>
  <c r="W112" i="5"/>
  <c r="W111" i="5"/>
  <c r="W110" i="5"/>
  <c r="W109" i="5"/>
  <c r="W108" i="5"/>
  <c r="W107" i="5"/>
  <c r="W106" i="5"/>
  <c r="W105" i="5"/>
  <c r="W104" i="5"/>
  <c r="W103" i="5"/>
  <c r="W101" i="5"/>
  <c r="W100" i="5"/>
  <c r="W99" i="5"/>
  <c r="W98" i="5"/>
  <c r="W97" i="5"/>
  <c r="W96" i="5"/>
  <c r="W95" i="5"/>
  <c r="W94" i="5"/>
  <c r="W93" i="5"/>
  <c r="W92" i="5"/>
  <c r="W91" i="5"/>
  <c r="W89" i="5"/>
  <c r="W88" i="5"/>
  <c r="W87" i="5"/>
  <c r="W86" i="5"/>
  <c r="W85" i="5"/>
  <c r="W84" i="5"/>
  <c r="W83" i="5"/>
  <c r="W82" i="5"/>
  <c r="W81" i="5"/>
  <c r="W80" i="5"/>
  <c r="W79" i="5"/>
  <c r="W77" i="5"/>
  <c r="W76" i="5"/>
  <c r="W75" i="5"/>
  <c r="W74" i="5"/>
  <c r="W73" i="5"/>
  <c r="W72" i="5"/>
  <c r="W71" i="5"/>
  <c r="W70" i="5"/>
  <c r="W69" i="5"/>
  <c r="W68" i="5"/>
  <c r="W67" i="5"/>
  <c r="W65" i="5"/>
  <c r="W64" i="5"/>
  <c r="W63" i="5"/>
  <c r="W62" i="5"/>
  <c r="W61" i="5"/>
  <c r="W60" i="5"/>
  <c r="W59" i="5"/>
  <c r="W58" i="5"/>
  <c r="W57" i="5"/>
  <c r="W56" i="5"/>
  <c r="W55" i="5"/>
  <c r="W53" i="5"/>
  <c r="W52" i="5"/>
  <c r="W51" i="5"/>
  <c r="W50" i="5"/>
  <c r="W49" i="5"/>
  <c r="W48" i="5"/>
  <c r="W47" i="5"/>
  <c r="W46" i="5"/>
  <c r="W45" i="5"/>
  <c r="W44" i="5"/>
  <c r="W43" i="5"/>
  <c r="W41" i="5"/>
  <c r="W40" i="5"/>
  <c r="W39" i="5"/>
  <c r="W38" i="5"/>
  <c r="W37" i="5"/>
  <c r="W36" i="5"/>
  <c r="W35" i="5"/>
  <c r="W34" i="5"/>
  <c r="W33" i="5"/>
  <c r="W32" i="5"/>
  <c r="W31" i="5"/>
  <c r="W29" i="5"/>
  <c r="W28" i="5"/>
  <c r="W27" i="5"/>
  <c r="W26" i="5"/>
  <c r="W25" i="5"/>
  <c r="W24" i="5"/>
  <c r="W23" i="5"/>
  <c r="W22" i="5"/>
  <c r="W21" i="5"/>
  <c r="W20" i="5"/>
  <c r="W19" i="5"/>
  <c r="W17" i="5"/>
  <c r="W16" i="5"/>
  <c r="W15" i="5"/>
  <c r="W14" i="5"/>
  <c r="W13" i="5"/>
  <c r="W12" i="5"/>
  <c r="W11" i="5"/>
  <c r="W10" i="5"/>
  <c r="W9" i="5"/>
  <c r="W8" i="5"/>
  <c r="W7" i="5"/>
  <c r="P7" i="5"/>
  <c r="P8" i="5"/>
  <c r="P9" i="5" s="1"/>
  <c r="G9" i="5"/>
  <c r="H9" i="5" s="1"/>
  <c r="I10" i="5"/>
  <c r="I11" i="5" s="1"/>
  <c r="I9" i="5"/>
  <c r="H8" i="5"/>
  <c r="I8" i="5"/>
  <c r="U7" i="5"/>
  <c r="S8" i="5"/>
  <c r="S9" i="5" s="1"/>
  <c r="S10" i="5" s="1"/>
  <c r="S11" i="5" s="1"/>
  <c r="S12" i="5" s="1"/>
  <c r="S13" i="5" s="1"/>
  <c r="S14" i="5" s="1"/>
  <c r="S15" i="5" s="1"/>
  <c r="S16" i="5" s="1"/>
  <c r="S17" i="5" s="1"/>
  <c r="S18" i="5" s="1"/>
  <c r="S19" i="5" s="1"/>
  <c r="S20" i="5" s="1"/>
  <c r="S21" i="5" s="1"/>
  <c r="S22" i="5" s="1"/>
  <c r="S23" i="5" s="1"/>
  <c r="S24" i="5" s="1"/>
  <c r="S25" i="5" s="1"/>
  <c r="S26" i="5" s="1"/>
  <c r="S27" i="5" s="1"/>
  <c r="S28" i="5" s="1"/>
  <c r="S29" i="5" s="1"/>
  <c r="S30" i="5" s="1"/>
  <c r="S31" i="5" s="1"/>
  <c r="S32" i="5" s="1"/>
  <c r="S33" i="5" s="1"/>
  <c r="S34" i="5" s="1"/>
  <c r="S35" i="5" s="1"/>
  <c r="S36" i="5" s="1"/>
  <c r="S37" i="5" s="1"/>
  <c r="S38" i="5" s="1"/>
  <c r="S39" i="5" s="1"/>
  <c r="S40" i="5" s="1"/>
  <c r="S41" i="5" s="1"/>
  <c r="S42" i="5" s="1"/>
  <c r="S43" i="5" s="1"/>
  <c r="S44" i="5" s="1"/>
  <c r="S45" i="5" s="1"/>
  <c r="S46" i="5" s="1"/>
  <c r="S47" i="5" s="1"/>
  <c r="S48" i="5" s="1"/>
  <c r="S49" i="5" s="1"/>
  <c r="S50" i="5" s="1"/>
  <c r="S51" i="5" s="1"/>
  <c r="S52" i="5" s="1"/>
  <c r="S53" i="5" s="1"/>
  <c r="S54" i="5" s="1"/>
  <c r="S55" i="5" s="1"/>
  <c r="S56" i="5" s="1"/>
  <c r="S57" i="5" s="1"/>
  <c r="S58" i="5" s="1"/>
  <c r="S59" i="5" s="1"/>
  <c r="S60" i="5" s="1"/>
  <c r="S61" i="5" s="1"/>
  <c r="S62" i="5" s="1"/>
  <c r="S63" i="5" s="1"/>
  <c r="S64" i="5" s="1"/>
  <c r="S65" i="5" s="1"/>
  <c r="S66" i="5" s="1"/>
  <c r="S67" i="5" s="1"/>
  <c r="S68" i="5" s="1"/>
  <c r="S69" i="5" s="1"/>
  <c r="S70" i="5" s="1"/>
  <c r="S71" i="5" s="1"/>
  <c r="S72" i="5" s="1"/>
  <c r="S73" i="5" s="1"/>
  <c r="S74" i="5" s="1"/>
  <c r="S75" i="5" s="1"/>
  <c r="S76" i="5" s="1"/>
  <c r="S77" i="5" s="1"/>
  <c r="S78" i="5" s="1"/>
  <c r="S79" i="5" s="1"/>
  <c r="S80" i="5" s="1"/>
  <c r="S81" i="5" s="1"/>
  <c r="S82" i="5" s="1"/>
  <c r="S83" i="5" s="1"/>
  <c r="S84" i="5" s="1"/>
  <c r="S85" i="5" s="1"/>
  <c r="S86" i="5" s="1"/>
  <c r="S87" i="5" s="1"/>
  <c r="S88" i="5" s="1"/>
  <c r="S89" i="5" s="1"/>
  <c r="S90" i="5" s="1"/>
  <c r="S91" i="5" s="1"/>
  <c r="S92" i="5" s="1"/>
  <c r="S93" i="5" s="1"/>
  <c r="S94" i="5" s="1"/>
  <c r="S95" i="5" s="1"/>
  <c r="S96" i="5" s="1"/>
  <c r="S97" i="5" s="1"/>
  <c r="S98" i="5" s="1"/>
  <c r="S99" i="5" s="1"/>
  <c r="S100" i="5" s="1"/>
  <c r="S101" i="5" s="1"/>
  <c r="S102" i="5" s="1"/>
  <c r="S103" i="5" s="1"/>
  <c r="S104" i="5" s="1"/>
  <c r="S105" i="5" s="1"/>
  <c r="S106" i="5" s="1"/>
  <c r="S107" i="5" s="1"/>
  <c r="S108" i="5" s="1"/>
  <c r="S109" i="5" s="1"/>
  <c r="S110" i="5" s="1"/>
  <c r="S111" i="5" s="1"/>
  <c r="S112" i="5" s="1"/>
  <c r="S113" i="5" s="1"/>
  <c r="S114" i="5" s="1"/>
  <c r="S115" i="5" s="1"/>
  <c r="S116" i="5" s="1"/>
  <c r="S117" i="5" s="1"/>
  <c r="S118" i="5" s="1"/>
  <c r="S119" i="5" s="1"/>
  <c r="S120" i="5" s="1"/>
  <c r="S121" i="5" s="1"/>
  <c r="S122" i="5" s="1"/>
  <c r="S123" i="5" s="1"/>
  <c r="S124" i="5" s="1"/>
  <c r="S125" i="5" s="1"/>
  <c r="S126" i="5" s="1"/>
  <c r="S127" i="5" s="1"/>
  <c r="S128" i="5" s="1"/>
  <c r="S129" i="5" s="1"/>
  <c r="S130" i="5" s="1"/>
  <c r="S131" i="5" s="1"/>
  <c r="S132" i="5" s="1"/>
  <c r="S133" i="5" s="1"/>
  <c r="S134" i="5" s="1"/>
  <c r="S135" i="5" s="1"/>
  <c r="S136" i="5" s="1"/>
  <c r="S137" i="5" s="1"/>
  <c r="S138" i="5" s="1"/>
  <c r="S139" i="5" s="1"/>
  <c r="S140" i="5" s="1"/>
  <c r="S141" i="5" s="1"/>
  <c r="S142" i="5" s="1"/>
  <c r="S143" i="5" s="1"/>
  <c r="S144" i="5" s="1"/>
  <c r="S145" i="5" s="1"/>
  <c r="S146" i="5" s="1"/>
  <c r="S147" i="5" s="1"/>
  <c r="S148" i="5" s="1"/>
  <c r="S149" i="5" s="1"/>
  <c r="S150" i="5" s="1"/>
  <c r="S151" i="5" s="1"/>
  <c r="S152" i="5" s="1"/>
  <c r="S153" i="5" s="1"/>
  <c r="S154" i="5" s="1"/>
  <c r="S155" i="5" s="1"/>
  <c r="S156" i="5" s="1"/>
  <c r="S157" i="5" s="1"/>
  <c r="S158" i="5" s="1"/>
  <c r="S159" i="5" s="1"/>
  <c r="S160" i="5" s="1"/>
  <c r="S161" i="5" s="1"/>
  <c r="S162" i="5" s="1"/>
  <c r="S163" i="5" s="1"/>
  <c r="S164" i="5" s="1"/>
  <c r="S165" i="5" s="1"/>
  <c r="S166" i="5" s="1"/>
  <c r="S167" i="5" s="1"/>
  <c r="S168" i="5" s="1"/>
  <c r="S169" i="5" s="1"/>
  <c r="S170" i="5" s="1"/>
  <c r="S171" i="5" s="1"/>
  <c r="S172" i="5" s="1"/>
  <c r="S173" i="5" s="1"/>
  <c r="S174" i="5" s="1"/>
  <c r="S175" i="5" s="1"/>
  <c r="S176" i="5" s="1"/>
  <c r="S177" i="5" s="1"/>
  <c r="S178" i="5" s="1"/>
  <c r="S179" i="5" s="1"/>
  <c r="S180" i="5" s="1"/>
  <c r="S181" i="5" s="1"/>
  <c r="S182" i="5" s="1"/>
  <c r="S183" i="5" s="1"/>
  <c r="S184" i="5" s="1"/>
  <c r="S185" i="5" s="1"/>
  <c r="S186" i="5" s="1"/>
  <c r="S187" i="5" s="1"/>
  <c r="S188" i="5" s="1"/>
  <c r="S189" i="5" s="1"/>
  <c r="S190" i="5" s="1"/>
  <c r="S191" i="5" s="1"/>
  <c r="S192" i="5" s="1"/>
  <c r="S193" i="5" s="1"/>
  <c r="S194" i="5" s="1"/>
  <c r="S195" i="5" s="1"/>
  <c r="S196" i="5" s="1"/>
  <c r="S197" i="5" s="1"/>
  <c r="S198" i="5" s="1"/>
  <c r="S199" i="5" s="1"/>
  <c r="S200" i="5" s="1"/>
  <c r="S201" i="5" s="1"/>
  <c r="S202" i="5" s="1"/>
  <c r="S203" i="5" s="1"/>
  <c r="S204" i="5" s="1"/>
  <c r="S205" i="5" s="1"/>
  <c r="S206" i="5" s="1"/>
  <c r="S207" i="5" s="1"/>
  <c r="S208" i="5" s="1"/>
  <c r="S209" i="5" s="1"/>
  <c r="S210" i="5" s="1"/>
  <c r="S211" i="5" s="1"/>
  <c r="S212" i="5" s="1"/>
  <c r="S213" i="5" s="1"/>
  <c r="S214" i="5" s="1"/>
  <c r="S215" i="5" s="1"/>
  <c r="S216" i="5" s="1"/>
  <c r="S217" i="5" s="1"/>
  <c r="S218" i="5" s="1"/>
  <c r="S219" i="5" s="1"/>
  <c r="S220" i="5" s="1"/>
  <c r="S221" i="5" s="1"/>
  <c r="S222" i="5" s="1"/>
  <c r="S223" i="5" s="1"/>
  <c r="S224" i="5" s="1"/>
  <c r="S225" i="5" s="1"/>
  <c r="S226" i="5" s="1"/>
  <c r="S227" i="5" s="1"/>
  <c r="S228" i="5" s="1"/>
  <c r="S229" i="5" s="1"/>
  <c r="S230" i="5" s="1"/>
  <c r="S231" i="5" s="1"/>
  <c r="S232" i="5" s="1"/>
  <c r="S233" i="5" s="1"/>
  <c r="S234" i="5" s="1"/>
  <c r="S235" i="5" s="1"/>
  <c r="S236" i="5" s="1"/>
  <c r="S237" i="5" s="1"/>
  <c r="S238" i="5" s="1"/>
  <c r="S239" i="5" s="1"/>
  <c r="S240" i="5" s="1"/>
  <c r="S241" i="5" s="1"/>
  <c r="S242" i="5" s="1"/>
  <c r="S243" i="5" s="1"/>
  <c r="S244" i="5" s="1"/>
  <c r="S245" i="5" s="1"/>
  <c r="S246" i="5" s="1"/>
  <c r="S247" i="5" s="1"/>
  <c r="S248" i="5" s="1"/>
  <c r="S249" i="5" s="1"/>
  <c r="S250" i="5" s="1"/>
  <c r="S251" i="5" s="1"/>
  <c r="S252" i="5" s="1"/>
  <c r="S253" i="5" s="1"/>
  <c r="S254" i="5" s="1"/>
  <c r="S255" i="5" s="1"/>
  <c r="S256" i="5" s="1"/>
  <c r="S257" i="5" s="1"/>
  <c r="S258" i="5" s="1"/>
  <c r="S259" i="5" s="1"/>
  <c r="S260" i="5" s="1"/>
  <c r="S261" i="5" s="1"/>
  <c r="S262" i="5" s="1"/>
  <c r="S263" i="5" s="1"/>
  <c r="S264" i="5" s="1"/>
  <c r="S265" i="5" s="1"/>
  <c r="S266" i="5" s="1"/>
  <c r="S267" i="5" s="1"/>
  <c r="S268" i="5" s="1"/>
  <c r="S269" i="5" s="1"/>
  <c r="S270" i="5" s="1"/>
  <c r="S271" i="5" s="1"/>
  <c r="S272" i="5" s="1"/>
  <c r="S273" i="5" s="1"/>
  <c r="S274" i="5" s="1"/>
  <c r="S275" i="5" s="1"/>
  <c r="S276" i="5" s="1"/>
  <c r="S277" i="5" s="1"/>
  <c r="S278" i="5" s="1"/>
  <c r="S279" i="5" s="1"/>
  <c r="S280" i="5" s="1"/>
  <c r="S281" i="5" s="1"/>
  <c r="S282" i="5" s="1"/>
  <c r="S283" i="5" s="1"/>
  <c r="S284" i="5" s="1"/>
  <c r="S285" i="5" s="1"/>
  <c r="S286" i="5" s="1"/>
  <c r="S287" i="5" s="1"/>
  <c r="S288" i="5" s="1"/>
  <c r="S289" i="5" s="1"/>
  <c r="S290" i="5" s="1"/>
  <c r="S291" i="5" s="1"/>
  <c r="S292" i="5" s="1"/>
  <c r="S293" i="5" s="1"/>
  <c r="S294" i="5" s="1"/>
  <c r="S295" i="5" s="1"/>
  <c r="S296" i="5" s="1"/>
  <c r="S297" i="5" s="1"/>
  <c r="S298" i="5" s="1"/>
  <c r="S299" i="5" s="1"/>
  <c r="S300" i="5" s="1"/>
  <c r="S301" i="5" s="1"/>
  <c r="S302" i="5" s="1"/>
  <c r="S303" i="5" s="1"/>
  <c r="S304" i="5" s="1"/>
  <c r="S305" i="5" s="1"/>
  <c r="S306" i="5" s="1"/>
  <c r="S307" i="5" s="1"/>
  <c r="S308" i="5" s="1"/>
  <c r="S309" i="5" s="1"/>
  <c r="S310" i="5" s="1"/>
  <c r="S311" i="5" s="1"/>
  <c r="S312" i="5" s="1"/>
  <c r="S313" i="5" s="1"/>
  <c r="S314" i="5" s="1"/>
  <c r="S315" i="5" s="1"/>
  <c r="S316" i="5" s="1"/>
  <c r="S317" i="5" s="1"/>
  <c r="S318" i="5" s="1"/>
  <c r="S319" i="5" s="1"/>
  <c r="S320" i="5" s="1"/>
  <c r="S321" i="5" s="1"/>
  <c r="S322" i="5" s="1"/>
  <c r="S323" i="5" s="1"/>
  <c r="S324" i="5" s="1"/>
  <c r="S325" i="5" s="1"/>
  <c r="S326" i="5" s="1"/>
  <c r="S327" i="5" s="1"/>
  <c r="S328" i="5" s="1"/>
  <c r="S329" i="5" s="1"/>
  <c r="S330" i="5" s="1"/>
  <c r="S331" i="5" s="1"/>
  <c r="S332" i="5" s="1"/>
  <c r="S333" i="5" s="1"/>
  <c r="S334" i="5" s="1"/>
  <c r="S335" i="5" s="1"/>
  <c r="S336" i="5" s="1"/>
  <c r="S337" i="5" s="1"/>
  <c r="S338" i="5" s="1"/>
  <c r="S339" i="5" s="1"/>
  <c r="S340" i="5" s="1"/>
  <c r="S341" i="5" s="1"/>
  <c r="S342" i="5" s="1"/>
  <c r="S343" i="5" s="1"/>
  <c r="S344" i="5" s="1"/>
  <c r="S345" i="5" s="1"/>
  <c r="S346" i="5" s="1"/>
  <c r="S347" i="5" s="1"/>
  <c r="S348" i="5" s="1"/>
  <c r="S349" i="5" s="1"/>
  <c r="S350" i="5" s="1"/>
  <c r="S351" i="5" s="1"/>
  <c r="S352" i="5" s="1"/>
  <c r="S353" i="5" s="1"/>
  <c r="S354" i="5" s="1"/>
  <c r="S355" i="5" s="1"/>
  <c r="S356" i="5" s="1"/>
  <c r="S357" i="5" s="1"/>
  <c r="S358" i="5" s="1"/>
  <c r="S359" i="5" s="1"/>
  <c r="S360" i="5" s="1"/>
  <c r="S361" i="5" s="1"/>
  <c r="S362" i="5" s="1"/>
  <c r="S363" i="5" s="1"/>
  <c r="S364" i="5" s="1"/>
  <c r="S365" i="5" s="1"/>
  <c r="S366" i="5" s="1"/>
  <c r="T7" i="5"/>
  <c r="Q7" i="5"/>
  <c r="Q8" i="5" s="1"/>
  <c r="Q9" i="5" s="1"/>
  <c r="Q10" i="5" s="1"/>
  <c r="Q11" i="5" s="1"/>
  <c r="Q12" i="5" s="1"/>
  <c r="Q13" i="5" s="1"/>
  <c r="Q14" i="5" s="1"/>
  <c r="Q15" i="5" s="1"/>
  <c r="Q16" i="5" s="1"/>
  <c r="Q17" i="5" s="1"/>
  <c r="Q18" i="5" s="1"/>
  <c r="Q19" i="5" s="1"/>
  <c r="Q20" i="5" s="1"/>
  <c r="Q21" i="5" s="1"/>
  <c r="Q22" i="5" s="1"/>
  <c r="Q23" i="5" s="1"/>
  <c r="Q24" i="5" s="1"/>
  <c r="Q25" i="5" s="1"/>
  <c r="Q26" i="5" s="1"/>
  <c r="Q27" i="5" s="1"/>
  <c r="Q28" i="5" s="1"/>
  <c r="Q29" i="5" s="1"/>
  <c r="Q30" i="5" s="1"/>
  <c r="Q31" i="5" s="1"/>
  <c r="Q32" i="5" s="1"/>
  <c r="Q33" i="5" s="1"/>
  <c r="Q34" i="5" s="1"/>
  <c r="Q35" i="5" s="1"/>
  <c r="Q36" i="5" s="1"/>
  <c r="Q37" i="5" s="1"/>
  <c r="Q38" i="5" s="1"/>
  <c r="Q39" i="5" s="1"/>
  <c r="Q40" i="5" s="1"/>
  <c r="Q41" i="5" s="1"/>
  <c r="Q42" i="5" s="1"/>
  <c r="Q43" i="5" s="1"/>
  <c r="Q44" i="5" s="1"/>
  <c r="Q45" i="5" s="1"/>
  <c r="Q46" i="5" s="1"/>
  <c r="Q47" i="5" s="1"/>
  <c r="Q48" i="5" s="1"/>
  <c r="Q49" i="5" s="1"/>
  <c r="Q50" i="5" s="1"/>
  <c r="Q51" i="5" s="1"/>
  <c r="Q52" i="5" s="1"/>
  <c r="Q53" i="5" s="1"/>
  <c r="Q54" i="5" s="1"/>
  <c r="Q55" i="5" s="1"/>
  <c r="Q56" i="5" s="1"/>
  <c r="Q57" i="5" s="1"/>
  <c r="Q58" i="5" s="1"/>
  <c r="Q59" i="5" s="1"/>
  <c r="Q60" i="5" s="1"/>
  <c r="Q61" i="5" s="1"/>
  <c r="Q62" i="5" s="1"/>
  <c r="Q63" i="5" s="1"/>
  <c r="Q64" i="5" s="1"/>
  <c r="Q65" i="5" s="1"/>
  <c r="Q66" i="5" s="1"/>
  <c r="Q67" i="5" s="1"/>
  <c r="Q68" i="5" s="1"/>
  <c r="Q69" i="5" s="1"/>
  <c r="Q70" i="5" s="1"/>
  <c r="Q71" i="5" s="1"/>
  <c r="Q72" i="5" s="1"/>
  <c r="Q73" i="5" s="1"/>
  <c r="Q74" i="5" s="1"/>
  <c r="Q75" i="5" s="1"/>
  <c r="Q76" i="5" s="1"/>
  <c r="Q77" i="5" s="1"/>
  <c r="Q78" i="5" s="1"/>
  <c r="Q79" i="5" s="1"/>
  <c r="Q80" i="5" s="1"/>
  <c r="Q81" i="5" s="1"/>
  <c r="Q82" i="5" s="1"/>
  <c r="Q83" i="5" s="1"/>
  <c r="Q84" i="5" s="1"/>
  <c r="Q85" i="5" s="1"/>
  <c r="Q86" i="5" s="1"/>
  <c r="Q87" i="5" s="1"/>
  <c r="Q88" i="5" s="1"/>
  <c r="Q89" i="5" s="1"/>
  <c r="Q90" i="5" s="1"/>
  <c r="Q91" i="5" s="1"/>
  <c r="Q92" i="5" s="1"/>
  <c r="Q93" i="5" s="1"/>
  <c r="Q94" i="5" s="1"/>
  <c r="Q95" i="5" s="1"/>
  <c r="Q96" i="5" s="1"/>
  <c r="Q97" i="5" s="1"/>
  <c r="Q98" i="5" s="1"/>
  <c r="Q99" i="5" s="1"/>
  <c r="Q100" i="5" s="1"/>
  <c r="Q101" i="5" s="1"/>
  <c r="Q102" i="5" s="1"/>
  <c r="Q103" i="5" s="1"/>
  <c r="Q104" i="5" s="1"/>
  <c r="Q105" i="5" s="1"/>
  <c r="Q106" i="5" s="1"/>
  <c r="Q107" i="5" s="1"/>
  <c r="Q108" i="5" s="1"/>
  <c r="Q109" i="5" s="1"/>
  <c r="Q110" i="5" s="1"/>
  <c r="Q111" i="5" s="1"/>
  <c r="Q112" i="5" s="1"/>
  <c r="Q113" i="5" s="1"/>
  <c r="Q114" i="5" s="1"/>
  <c r="Q115" i="5" s="1"/>
  <c r="Q116" i="5" s="1"/>
  <c r="Q117" i="5" s="1"/>
  <c r="Q118" i="5" s="1"/>
  <c r="Q119" i="5" s="1"/>
  <c r="Q120" i="5" s="1"/>
  <c r="Q121" i="5" s="1"/>
  <c r="Q122" i="5" s="1"/>
  <c r="Q123" i="5" s="1"/>
  <c r="Q124" i="5" s="1"/>
  <c r="Q125" i="5" s="1"/>
  <c r="Q126" i="5" s="1"/>
  <c r="Q127" i="5" s="1"/>
  <c r="Q128" i="5" s="1"/>
  <c r="Q129" i="5" s="1"/>
  <c r="Q130" i="5" s="1"/>
  <c r="Q131" i="5" s="1"/>
  <c r="Q132" i="5" s="1"/>
  <c r="Q133" i="5" s="1"/>
  <c r="Q134" i="5" s="1"/>
  <c r="Q135" i="5" s="1"/>
  <c r="Q136" i="5" s="1"/>
  <c r="Q137" i="5" s="1"/>
  <c r="Q138" i="5" s="1"/>
  <c r="Q139" i="5" s="1"/>
  <c r="Q140" i="5" s="1"/>
  <c r="Q141" i="5" s="1"/>
  <c r="Q142" i="5" s="1"/>
  <c r="Q143" i="5" s="1"/>
  <c r="Q144" i="5" s="1"/>
  <c r="Q145" i="5" s="1"/>
  <c r="Q146" i="5" s="1"/>
  <c r="Q147" i="5" s="1"/>
  <c r="Q148" i="5" s="1"/>
  <c r="Q149" i="5" s="1"/>
  <c r="Q150" i="5" s="1"/>
  <c r="Q151" i="5" s="1"/>
  <c r="Q152" i="5" s="1"/>
  <c r="Q153" i="5" s="1"/>
  <c r="Q154" i="5" s="1"/>
  <c r="Q155" i="5" s="1"/>
  <c r="Q156" i="5" s="1"/>
  <c r="Q157" i="5" s="1"/>
  <c r="Q158" i="5" s="1"/>
  <c r="Q159" i="5" s="1"/>
  <c r="Q160" i="5" s="1"/>
  <c r="Q161" i="5" s="1"/>
  <c r="Q162" i="5" s="1"/>
  <c r="Q163" i="5" s="1"/>
  <c r="Q164" i="5" s="1"/>
  <c r="Q165" i="5" s="1"/>
  <c r="Q166" i="5" s="1"/>
  <c r="Q167" i="5" s="1"/>
  <c r="Q168" i="5" s="1"/>
  <c r="Q169" i="5" s="1"/>
  <c r="Q170" i="5" s="1"/>
  <c r="Q171" i="5" s="1"/>
  <c r="Q172" i="5" s="1"/>
  <c r="Q173" i="5" s="1"/>
  <c r="Q174" i="5" s="1"/>
  <c r="Q175" i="5" s="1"/>
  <c r="Q176" i="5" s="1"/>
  <c r="Q177" i="5" s="1"/>
  <c r="Q178" i="5" s="1"/>
  <c r="Q179" i="5" s="1"/>
  <c r="Q180" i="5" s="1"/>
  <c r="Q181" i="5" s="1"/>
  <c r="Q182" i="5" s="1"/>
  <c r="Q183" i="5" s="1"/>
  <c r="Q184" i="5" s="1"/>
  <c r="Q185" i="5" s="1"/>
  <c r="Q186" i="5" s="1"/>
  <c r="Q187" i="5" s="1"/>
  <c r="Q188" i="5" s="1"/>
  <c r="Q189" i="5" s="1"/>
  <c r="Q190" i="5" s="1"/>
  <c r="Q191" i="5" s="1"/>
  <c r="Q192" i="5" s="1"/>
  <c r="Q193" i="5" s="1"/>
  <c r="Q194" i="5" s="1"/>
  <c r="Q195" i="5" s="1"/>
  <c r="Q196" i="5" s="1"/>
  <c r="Q197" i="5" s="1"/>
  <c r="Q198" i="5" s="1"/>
  <c r="Q199" i="5" s="1"/>
  <c r="Q200" i="5" s="1"/>
  <c r="Q201" i="5" s="1"/>
  <c r="Q202" i="5" s="1"/>
  <c r="Q203" i="5" s="1"/>
  <c r="Q204" i="5" s="1"/>
  <c r="Q205" i="5" s="1"/>
  <c r="Q206" i="5" s="1"/>
  <c r="Q207" i="5" s="1"/>
  <c r="Q208" i="5" s="1"/>
  <c r="Q209" i="5" s="1"/>
  <c r="Q210" i="5" s="1"/>
  <c r="Q211" i="5" s="1"/>
  <c r="Q212" i="5" s="1"/>
  <c r="Q213" i="5" s="1"/>
  <c r="Q214" i="5" s="1"/>
  <c r="Q215" i="5" s="1"/>
  <c r="Q216" i="5" s="1"/>
  <c r="Q217" i="5" s="1"/>
  <c r="Q218" i="5" s="1"/>
  <c r="Q219" i="5" s="1"/>
  <c r="Q220" i="5" s="1"/>
  <c r="Q221" i="5" s="1"/>
  <c r="Q222" i="5" s="1"/>
  <c r="Q223" i="5" s="1"/>
  <c r="Q224" i="5" s="1"/>
  <c r="Q225" i="5" s="1"/>
  <c r="Q226" i="5" s="1"/>
  <c r="Q227" i="5" s="1"/>
  <c r="Q228" i="5" s="1"/>
  <c r="Q229" i="5" s="1"/>
  <c r="Q230" i="5" s="1"/>
  <c r="Q231" i="5" s="1"/>
  <c r="Q232" i="5" s="1"/>
  <c r="Q233" i="5" s="1"/>
  <c r="Q234" i="5" s="1"/>
  <c r="Q235" i="5" s="1"/>
  <c r="Q236" i="5" s="1"/>
  <c r="Q237" i="5" s="1"/>
  <c r="Q238" i="5" s="1"/>
  <c r="Q239" i="5" s="1"/>
  <c r="Q240" i="5" s="1"/>
  <c r="Q241" i="5" s="1"/>
  <c r="Q242" i="5" s="1"/>
  <c r="Q243" i="5" s="1"/>
  <c r="Q244" i="5" s="1"/>
  <c r="Q245" i="5" s="1"/>
  <c r="Q246" i="5" s="1"/>
  <c r="Q247" i="5" s="1"/>
  <c r="Q248" i="5" s="1"/>
  <c r="Q249" i="5" s="1"/>
  <c r="Q250" i="5" s="1"/>
  <c r="Q251" i="5" s="1"/>
  <c r="Q252" i="5" s="1"/>
  <c r="Q253" i="5" s="1"/>
  <c r="Q254" i="5" s="1"/>
  <c r="Q255" i="5" s="1"/>
  <c r="Q256" i="5" s="1"/>
  <c r="Q257" i="5" s="1"/>
  <c r="Q258" i="5" s="1"/>
  <c r="Q259" i="5" s="1"/>
  <c r="Q260" i="5" s="1"/>
  <c r="Q261" i="5" s="1"/>
  <c r="Q262" i="5" s="1"/>
  <c r="Q263" i="5" s="1"/>
  <c r="Q264" i="5" s="1"/>
  <c r="Q265" i="5" s="1"/>
  <c r="Q266" i="5" s="1"/>
  <c r="Q267" i="5" s="1"/>
  <c r="Q268" i="5" s="1"/>
  <c r="Q269" i="5" s="1"/>
  <c r="Q270" i="5" s="1"/>
  <c r="Q271" i="5" s="1"/>
  <c r="Q272" i="5" s="1"/>
  <c r="Q273" i="5" s="1"/>
  <c r="Q274" i="5" s="1"/>
  <c r="Q275" i="5" s="1"/>
  <c r="Q276" i="5" s="1"/>
  <c r="Q277" i="5" s="1"/>
  <c r="Q278" i="5" s="1"/>
  <c r="Q279" i="5" s="1"/>
  <c r="Q280" i="5" s="1"/>
  <c r="Q281" i="5" s="1"/>
  <c r="Q282" i="5" s="1"/>
  <c r="Q283" i="5" s="1"/>
  <c r="Q284" i="5" s="1"/>
  <c r="Q285" i="5" s="1"/>
  <c r="Q286" i="5" s="1"/>
  <c r="Q287" i="5" s="1"/>
  <c r="Q288" i="5" s="1"/>
  <c r="Q289" i="5" s="1"/>
  <c r="Q290" i="5" s="1"/>
  <c r="Q291" i="5" s="1"/>
  <c r="Q292" i="5" s="1"/>
  <c r="Q293" i="5" s="1"/>
  <c r="Q294" i="5" s="1"/>
  <c r="Q295" i="5" s="1"/>
  <c r="Q296" i="5" s="1"/>
  <c r="Q297" i="5" s="1"/>
  <c r="Q298" i="5" s="1"/>
  <c r="Q299" i="5" s="1"/>
  <c r="Q300" i="5" s="1"/>
  <c r="Q301" i="5" s="1"/>
  <c r="Q302" i="5" s="1"/>
  <c r="Q303" i="5" s="1"/>
  <c r="Q304" i="5" s="1"/>
  <c r="Q305" i="5" s="1"/>
  <c r="Q306" i="5" s="1"/>
  <c r="Q307" i="5" s="1"/>
  <c r="Q308" i="5" s="1"/>
  <c r="Q309" i="5" s="1"/>
  <c r="Q310" i="5" s="1"/>
  <c r="Q311" i="5" s="1"/>
  <c r="Q312" i="5" s="1"/>
  <c r="Q313" i="5" s="1"/>
  <c r="Q314" i="5" s="1"/>
  <c r="Q315" i="5" s="1"/>
  <c r="Q316" i="5" s="1"/>
  <c r="Q317" i="5" s="1"/>
  <c r="Q318" i="5" s="1"/>
  <c r="Q319" i="5" s="1"/>
  <c r="Q320" i="5" s="1"/>
  <c r="Q321" i="5" s="1"/>
  <c r="Q322" i="5" s="1"/>
  <c r="Q323" i="5" s="1"/>
  <c r="Q324" i="5" s="1"/>
  <c r="Q325" i="5" s="1"/>
  <c r="Q326" i="5" s="1"/>
  <c r="Q327" i="5" s="1"/>
  <c r="Q328" i="5" s="1"/>
  <c r="Q329" i="5" s="1"/>
  <c r="Q330" i="5" s="1"/>
  <c r="Q331" i="5" s="1"/>
  <c r="Q332" i="5" s="1"/>
  <c r="Q333" i="5" s="1"/>
  <c r="Q334" i="5" s="1"/>
  <c r="Q335" i="5" s="1"/>
  <c r="Q336" i="5" s="1"/>
  <c r="Q337" i="5" s="1"/>
  <c r="Q338" i="5" s="1"/>
  <c r="Q339" i="5" s="1"/>
  <c r="Q340" i="5" s="1"/>
  <c r="Q341" i="5" s="1"/>
  <c r="Q342" i="5" s="1"/>
  <c r="Q343" i="5" s="1"/>
  <c r="Q344" i="5" s="1"/>
  <c r="Q345" i="5" s="1"/>
  <c r="Q346" i="5" s="1"/>
  <c r="Q347" i="5" s="1"/>
  <c r="Q348" i="5" s="1"/>
  <c r="Q349" i="5" s="1"/>
  <c r="Q350" i="5" s="1"/>
  <c r="Q351" i="5" s="1"/>
  <c r="Q352" i="5" s="1"/>
  <c r="Q353" i="5" s="1"/>
  <c r="Q354" i="5" s="1"/>
  <c r="Q355" i="5" s="1"/>
  <c r="Q356" i="5" s="1"/>
  <c r="Q357" i="5" s="1"/>
  <c r="Q358" i="5" s="1"/>
  <c r="Q359" i="5" s="1"/>
  <c r="Q360" i="5" s="1"/>
  <c r="Q361" i="5" s="1"/>
  <c r="Q362" i="5" s="1"/>
  <c r="Q363" i="5" s="1"/>
  <c r="Q364" i="5" s="1"/>
  <c r="Q365" i="5" s="1"/>
  <c r="Q366" i="5" s="1"/>
  <c r="D7" i="5"/>
  <c r="D8" i="5" s="1"/>
  <c r="D9" i="5" s="1"/>
  <c r="D10" i="5" s="1"/>
  <c r="D11" i="5" s="1"/>
  <c r="D12" i="5" s="1"/>
  <c r="D13" i="5" s="1"/>
  <c r="D14" i="5" s="1"/>
  <c r="D15" i="5" s="1"/>
  <c r="D16" i="5" s="1"/>
  <c r="D17" i="5" s="1"/>
  <c r="D18" i="5" s="1"/>
  <c r="D19" i="5" s="1"/>
  <c r="D20" i="5" s="1"/>
  <c r="D21" i="5" s="1"/>
  <c r="D22" i="5" s="1"/>
  <c r="D23" i="5" s="1"/>
  <c r="D24" i="5" s="1"/>
  <c r="D25" i="5" s="1"/>
  <c r="D26" i="5" s="1"/>
  <c r="D27" i="5" s="1"/>
  <c r="D28" i="5" s="1"/>
  <c r="D29" i="5" s="1"/>
  <c r="D30" i="5" s="1"/>
  <c r="D31" i="5" s="1"/>
  <c r="D32" i="5" s="1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D44" i="5" s="1"/>
  <c r="D45" i="5" s="1"/>
  <c r="D46" i="5" s="1"/>
  <c r="D47" i="5" s="1"/>
  <c r="D48" i="5" s="1"/>
  <c r="D49" i="5" s="1"/>
  <c r="D50" i="5" s="1"/>
  <c r="D51" i="5" s="1"/>
  <c r="D52" i="5" s="1"/>
  <c r="D53" i="5" s="1"/>
  <c r="D54" i="5" s="1"/>
  <c r="D55" i="5" s="1"/>
  <c r="D56" i="5" s="1"/>
  <c r="D57" i="5" s="1"/>
  <c r="D58" i="5" s="1"/>
  <c r="D59" i="5" s="1"/>
  <c r="D60" i="5" s="1"/>
  <c r="D61" i="5" s="1"/>
  <c r="D62" i="5" s="1"/>
  <c r="D63" i="5" s="1"/>
  <c r="D64" i="5" s="1"/>
  <c r="D65" i="5" s="1"/>
  <c r="D66" i="5" s="1"/>
  <c r="D67" i="5" s="1"/>
  <c r="D68" i="5" s="1"/>
  <c r="D69" i="5" s="1"/>
  <c r="D70" i="5" s="1"/>
  <c r="D71" i="5" s="1"/>
  <c r="D72" i="5" s="1"/>
  <c r="D73" i="5" s="1"/>
  <c r="D74" i="5" s="1"/>
  <c r="D75" i="5" s="1"/>
  <c r="D76" i="5" s="1"/>
  <c r="D77" i="5" s="1"/>
  <c r="D78" i="5" s="1"/>
  <c r="D79" i="5" s="1"/>
  <c r="D80" i="5" s="1"/>
  <c r="D81" i="5" s="1"/>
  <c r="D82" i="5" s="1"/>
  <c r="D83" i="5" s="1"/>
  <c r="D84" i="5" s="1"/>
  <c r="D85" i="5" s="1"/>
  <c r="D86" i="5" s="1"/>
  <c r="D87" i="5" s="1"/>
  <c r="D88" i="5" s="1"/>
  <c r="D89" i="5" s="1"/>
  <c r="D90" i="5" s="1"/>
  <c r="D91" i="5" s="1"/>
  <c r="D92" i="5" s="1"/>
  <c r="D93" i="5" s="1"/>
  <c r="D94" i="5" s="1"/>
  <c r="D95" i="5" s="1"/>
  <c r="D96" i="5" s="1"/>
  <c r="D97" i="5" s="1"/>
  <c r="D98" i="5" s="1"/>
  <c r="D99" i="5" s="1"/>
  <c r="D100" i="5" s="1"/>
  <c r="D101" i="5" s="1"/>
  <c r="D102" i="5" s="1"/>
  <c r="D103" i="5" s="1"/>
  <c r="D104" i="5" s="1"/>
  <c r="D105" i="5" s="1"/>
  <c r="D106" i="5" s="1"/>
  <c r="D107" i="5" s="1"/>
  <c r="D108" i="5" s="1"/>
  <c r="D109" i="5" s="1"/>
  <c r="D110" i="5" s="1"/>
  <c r="D111" i="5" s="1"/>
  <c r="D112" i="5" s="1"/>
  <c r="D113" i="5" s="1"/>
  <c r="D114" i="5" s="1"/>
  <c r="D115" i="5" s="1"/>
  <c r="D116" i="5" s="1"/>
  <c r="D117" i="5" s="1"/>
  <c r="D118" i="5" s="1"/>
  <c r="D119" i="5" s="1"/>
  <c r="D120" i="5" s="1"/>
  <c r="D121" i="5" s="1"/>
  <c r="D122" i="5" s="1"/>
  <c r="D123" i="5" s="1"/>
  <c r="D124" i="5" s="1"/>
  <c r="D125" i="5" s="1"/>
  <c r="D126" i="5" s="1"/>
  <c r="D127" i="5" s="1"/>
  <c r="D128" i="5" s="1"/>
  <c r="D129" i="5" s="1"/>
  <c r="D130" i="5" s="1"/>
  <c r="D131" i="5" s="1"/>
  <c r="D132" i="5" s="1"/>
  <c r="D133" i="5" s="1"/>
  <c r="D134" i="5" s="1"/>
  <c r="D135" i="5" s="1"/>
  <c r="D136" i="5" s="1"/>
  <c r="D137" i="5" s="1"/>
  <c r="D138" i="5" s="1"/>
  <c r="D139" i="5" s="1"/>
  <c r="D140" i="5" s="1"/>
  <c r="D141" i="5" s="1"/>
  <c r="D142" i="5" s="1"/>
  <c r="D143" i="5" s="1"/>
  <c r="D144" i="5" s="1"/>
  <c r="D145" i="5" s="1"/>
  <c r="D146" i="5" s="1"/>
  <c r="D147" i="5" s="1"/>
  <c r="D148" i="5" s="1"/>
  <c r="D149" i="5" s="1"/>
  <c r="D150" i="5" s="1"/>
  <c r="D151" i="5" s="1"/>
  <c r="D152" i="5" s="1"/>
  <c r="D153" i="5" s="1"/>
  <c r="D154" i="5" s="1"/>
  <c r="D155" i="5" s="1"/>
  <c r="D156" i="5" s="1"/>
  <c r="D157" i="5" s="1"/>
  <c r="D158" i="5" s="1"/>
  <c r="D159" i="5" s="1"/>
  <c r="D160" i="5" s="1"/>
  <c r="D161" i="5" s="1"/>
  <c r="D162" i="5" s="1"/>
  <c r="D163" i="5" s="1"/>
  <c r="D164" i="5" s="1"/>
  <c r="D165" i="5" s="1"/>
  <c r="D166" i="5" s="1"/>
  <c r="D167" i="5" s="1"/>
  <c r="D168" i="5" s="1"/>
  <c r="D169" i="5" s="1"/>
  <c r="D170" i="5" s="1"/>
  <c r="D171" i="5" s="1"/>
  <c r="D172" i="5" s="1"/>
  <c r="D173" i="5" s="1"/>
  <c r="D174" i="5" s="1"/>
  <c r="D175" i="5" s="1"/>
  <c r="D176" i="5" s="1"/>
  <c r="D177" i="5" s="1"/>
  <c r="D178" i="5" s="1"/>
  <c r="D179" i="5" s="1"/>
  <c r="D180" i="5" s="1"/>
  <c r="D181" i="5" s="1"/>
  <c r="D182" i="5" s="1"/>
  <c r="D183" i="5" s="1"/>
  <c r="D184" i="5" s="1"/>
  <c r="D185" i="5" s="1"/>
  <c r="D186" i="5" s="1"/>
  <c r="D187" i="5" s="1"/>
  <c r="D188" i="5" s="1"/>
  <c r="D189" i="5" s="1"/>
  <c r="D190" i="5" s="1"/>
  <c r="D191" i="5" s="1"/>
  <c r="D192" i="5" s="1"/>
  <c r="D193" i="5" s="1"/>
  <c r="D194" i="5" s="1"/>
  <c r="D195" i="5" s="1"/>
  <c r="D196" i="5" s="1"/>
  <c r="D197" i="5" s="1"/>
  <c r="D198" i="5" s="1"/>
  <c r="D199" i="5" s="1"/>
  <c r="D200" i="5" s="1"/>
  <c r="D201" i="5" s="1"/>
  <c r="D202" i="5" s="1"/>
  <c r="D203" i="5" s="1"/>
  <c r="D204" i="5" s="1"/>
  <c r="D205" i="5" s="1"/>
  <c r="D206" i="5" s="1"/>
  <c r="D207" i="5" s="1"/>
  <c r="D208" i="5" s="1"/>
  <c r="D209" i="5" s="1"/>
  <c r="D210" i="5" s="1"/>
  <c r="D211" i="5" s="1"/>
  <c r="D212" i="5" s="1"/>
  <c r="D213" i="5" s="1"/>
  <c r="D214" i="5" s="1"/>
  <c r="D215" i="5" s="1"/>
  <c r="D216" i="5" s="1"/>
  <c r="D217" i="5" s="1"/>
  <c r="D218" i="5" s="1"/>
  <c r="D219" i="5" s="1"/>
  <c r="D220" i="5" s="1"/>
  <c r="D221" i="5" s="1"/>
  <c r="D222" i="5" s="1"/>
  <c r="D223" i="5" s="1"/>
  <c r="D224" i="5" s="1"/>
  <c r="D225" i="5" s="1"/>
  <c r="D226" i="5" s="1"/>
  <c r="D227" i="5" s="1"/>
  <c r="D228" i="5" s="1"/>
  <c r="D229" i="5" s="1"/>
  <c r="D230" i="5" s="1"/>
  <c r="D231" i="5" s="1"/>
  <c r="D232" i="5" s="1"/>
  <c r="D233" i="5" s="1"/>
  <c r="D234" i="5" s="1"/>
  <c r="D235" i="5" s="1"/>
  <c r="D236" i="5" s="1"/>
  <c r="D237" i="5" s="1"/>
  <c r="D238" i="5" s="1"/>
  <c r="D239" i="5" s="1"/>
  <c r="D240" i="5" s="1"/>
  <c r="D241" i="5" s="1"/>
  <c r="D242" i="5" s="1"/>
  <c r="D243" i="5" s="1"/>
  <c r="D244" i="5" s="1"/>
  <c r="D245" i="5" s="1"/>
  <c r="D246" i="5" s="1"/>
  <c r="D247" i="5" s="1"/>
  <c r="D248" i="5" s="1"/>
  <c r="D249" i="5" s="1"/>
  <c r="D250" i="5" s="1"/>
  <c r="D251" i="5" s="1"/>
  <c r="D252" i="5" s="1"/>
  <c r="D253" i="5" s="1"/>
  <c r="D254" i="5" s="1"/>
  <c r="D255" i="5" s="1"/>
  <c r="D256" i="5" s="1"/>
  <c r="D257" i="5" s="1"/>
  <c r="D258" i="5" s="1"/>
  <c r="D259" i="5" s="1"/>
  <c r="D260" i="5" s="1"/>
  <c r="D261" i="5" s="1"/>
  <c r="D262" i="5" s="1"/>
  <c r="D263" i="5" s="1"/>
  <c r="D264" i="5" s="1"/>
  <c r="D265" i="5" s="1"/>
  <c r="D266" i="5" s="1"/>
  <c r="D267" i="5" s="1"/>
  <c r="D268" i="5" s="1"/>
  <c r="D269" i="5" s="1"/>
  <c r="D270" i="5" s="1"/>
  <c r="D271" i="5" s="1"/>
  <c r="D272" i="5" s="1"/>
  <c r="D273" i="5" s="1"/>
  <c r="D274" i="5" s="1"/>
  <c r="D275" i="5" s="1"/>
  <c r="D276" i="5" s="1"/>
  <c r="D277" i="5" s="1"/>
  <c r="D278" i="5" s="1"/>
  <c r="D279" i="5" s="1"/>
  <c r="D280" i="5" s="1"/>
  <c r="D281" i="5" s="1"/>
  <c r="D282" i="5" s="1"/>
  <c r="D283" i="5" s="1"/>
  <c r="D284" i="5" s="1"/>
  <c r="D285" i="5" s="1"/>
  <c r="D286" i="5" s="1"/>
  <c r="D287" i="5" s="1"/>
  <c r="D288" i="5" s="1"/>
  <c r="D289" i="5" s="1"/>
  <c r="D290" i="5" s="1"/>
  <c r="D291" i="5" s="1"/>
  <c r="D292" i="5" s="1"/>
  <c r="D293" i="5" s="1"/>
  <c r="D294" i="5" s="1"/>
  <c r="D295" i="5" s="1"/>
  <c r="D296" i="5" s="1"/>
  <c r="D297" i="5" s="1"/>
  <c r="D298" i="5" s="1"/>
  <c r="D299" i="5" s="1"/>
  <c r="D300" i="5" s="1"/>
  <c r="D301" i="5" s="1"/>
  <c r="D302" i="5" s="1"/>
  <c r="D303" i="5" s="1"/>
  <c r="D304" i="5" s="1"/>
  <c r="D305" i="5" s="1"/>
  <c r="D306" i="5" s="1"/>
  <c r="D307" i="5" s="1"/>
  <c r="D308" i="5" s="1"/>
  <c r="D309" i="5" s="1"/>
  <c r="D310" i="5" s="1"/>
  <c r="D311" i="5" s="1"/>
  <c r="D312" i="5" s="1"/>
  <c r="D313" i="5" s="1"/>
  <c r="D314" i="5" s="1"/>
  <c r="D315" i="5" s="1"/>
  <c r="D316" i="5" s="1"/>
  <c r="D317" i="5" s="1"/>
  <c r="D318" i="5" s="1"/>
  <c r="D319" i="5" s="1"/>
  <c r="D320" i="5" s="1"/>
  <c r="D321" i="5" s="1"/>
  <c r="D322" i="5" s="1"/>
  <c r="D323" i="5" s="1"/>
  <c r="D324" i="5" s="1"/>
  <c r="D325" i="5" s="1"/>
  <c r="D326" i="5" s="1"/>
  <c r="D327" i="5" s="1"/>
  <c r="D328" i="5" s="1"/>
  <c r="D329" i="5" s="1"/>
  <c r="D330" i="5" s="1"/>
  <c r="D331" i="5" s="1"/>
  <c r="D332" i="5" s="1"/>
  <c r="D333" i="5" s="1"/>
  <c r="D334" i="5" s="1"/>
  <c r="D335" i="5" s="1"/>
  <c r="D336" i="5" s="1"/>
  <c r="D337" i="5" s="1"/>
  <c r="D338" i="5" s="1"/>
  <c r="D339" i="5" s="1"/>
  <c r="D340" i="5" s="1"/>
  <c r="D341" i="5" s="1"/>
  <c r="D342" i="5" s="1"/>
  <c r="D343" i="5" s="1"/>
  <c r="D344" i="5" s="1"/>
  <c r="D345" i="5" s="1"/>
  <c r="D346" i="5" s="1"/>
  <c r="D347" i="5" s="1"/>
  <c r="D348" i="5" s="1"/>
  <c r="D349" i="5" s="1"/>
  <c r="D350" i="5" s="1"/>
  <c r="D351" i="5" s="1"/>
  <c r="D352" i="5" s="1"/>
  <c r="D353" i="5" s="1"/>
  <c r="D354" i="5" s="1"/>
  <c r="D355" i="5" s="1"/>
  <c r="D356" i="5" s="1"/>
  <c r="D357" i="5" s="1"/>
  <c r="D358" i="5" s="1"/>
  <c r="D359" i="5" s="1"/>
  <c r="D360" i="5" s="1"/>
  <c r="D361" i="5" s="1"/>
  <c r="D362" i="5" s="1"/>
  <c r="D363" i="5" s="1"/>
  <c r="D364" i="5" s="1"/>
  <c r="D365" i="5" s="1"/>
  <c r="D366" i="5" s="1"/>
  <c r="H7" i="5"/>
  <c r="G7" i="5"/>
  <c r="F8" i="5"/>
  <c r="C8" i="5"/>
  <c r="C9" i="5" s="1"/>
  <c r="C10" i="5" s="1"/>
  <c r="C11" i="5" s="1"/>
  <c r="C12" i="5" s="1"/>
  <c r="C13" i="5" s="1"/>
  <c r="C14" i="5" s="1"/>
  <c r="C15" i="5" s="1"/>
  <c r="C16" i="5" s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C48" i="5" s="1"/>
  <c r="C49" i="5" s="1"/>
  <c r="C50" i="5" s="1"/>
  <c r="C51" i="5" s="1"/>
  <c r="C52" i="5" s="1"/>
  <c r="C53" i="5" s="1"/>
  <c r="C54" i="5" s="1"/>
  <c r="C55" i="5" s="1"/>
  <c r="C56" i="5" s="1"/>
  <c r="C57" i="5" s="1"/>
  <c r="C58" i="5" s="1"/>
  <c r="C59" i="5" s="1"/>
  <c r="C60" i="5" s="1"/>
  <c r="C61" i="5" s="1"/>
  <c r="C62" i="5" s="1"/>
  <c r="C63" i="5" s="1"/>
  <c r="C64" i="5" s="1"/>
  <c r="C65" i="5" s="1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C77" i="5" s="1"/>
  <c r="C78" i="5" s="1"/>
  <c r="C79" i="5" s="1"/>
  <c r="C80" i="5" s="1"/>
  <c r="C81" i="5" s="1"/>
  <c r="C82" i="5" s="1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C93" i="5" s="1"/>
  <c r="C94" i="5" s="1"/>
  <c r="C95" i="5" s="1"/>
  <c r="C96" i="5" s="1"/>
  <c r="C97" i="5" s="1"/>
  <c r="C98" i="5" s="1"/>
  <c r="C99" i="5" s="1"/>
  <c r="C100" i="5" s="1"/>
  <c r="C101" i="5" s="1"/>
  <c r="C102" i="5" s="1"/>
  <c r="C103" i="5" s="1"/>
  <c r="C104" i="5" s="1"/>
  <c r="C105" i="5" s="1"/>
  <c r="C106" i="5" s="1"/>
  <c r="C107" i="5" s="1"/>
  <c r="C108" i="5" s="1"/>
  <c r="C109" i="5" s="1"/>
  <c r="C110" i="5" s="1"/>
  <c r="C111" i="5" s="1"/>
  <c r="C112" i="5" s="1"/>
  <c r="C113" i="5" s="1"/>
  <c r="C114" i="5" s="1"/>
  <c r="C115" i="5" s="1"/>
  <c r="C116" i="5" s="1"/>
  <c r="C117" i="5" s="1"/>
  <c r="C118" i="5" s="1"/>
  <c r="C119" i="5" s="1"/>
  <c r="C120" i="5" s="1"/>
  <c r="C121" i="5" s="1"/>
  <c r="C122" i="5" s="1"/>
  <c r="C123" i="5" s="1"/>
  <c r="C124" i="5" s="1"/>
  <c r="C125" i="5" s="1"/>
  <c r="C126" i="5" s="1"/>
  <c r="C127" i="5" s="1"/>
  <c r="C128" i="5" s="1"/>
  <c r="C129" i="5" s="1"/>
  <c r="C130" i="5" s="1"/>
  <c r="C131" i="5" s="1"/>
  <c r="C132" i="5" s="1"/>
  <c r="C133" i="5" s="1"/>
  <c r="C134" i="5" s="1"/>
  <c r="C135" i="5" s="1"/>
  <c r="C136" i="5" s="1"/>
  <c r="C137" i="5" s="1"/>
  <c r="C138" i="5" s="1"/>
  <c r="C139" i="5" s="1"/>
  <c r="C140" i="5" s="1"/>
  <c r="C141" i="5" s="1"/>
  <c r="C142" i="5" s="1"/>
  <c r="C143" i="5" s="1"/>
  <c r="C144" i="5" s="1"/>
  <c r="C145" i="5" s="1"/>
  <c r="C146" i="5" s="1"/>
  <c r="C147" i="5" s="1"/>
  <c r="C148" i="5" s="1"/>
  <c r="C149" i="5" s="1"/>
  <c r="C150" i="5" s="1"/>
  <c r="C151" i="5" s="1"/>
  <c r="C152" i="5" s="1"/>
  <c r="C153" i="5" s="1"/>
  <c r="C154" i="5" s="1"/>
  <c r="C155" i="5" s="1"/>
  <c r="C156" i="5" s="1"/>
  <c r="C157" i="5" s="1"/>
  <c r="C158" i="5" s="1"/>
  <c r="C159" i="5" s="1"/>
  <c r="C160" i="5" s="1"/>
  <c r="C161" i="5" s="1"/>
  <c r="C162" i="5" s="1"/>
  <c r="C163" i="5" s="1"/>
  <c r="C164" i="5" s="1"/>
  <c r="C165" i="5" s="1"/>
  <c r="C166" i="5" s="1"/>
  <c r="C167" i="5" s="1"/>
  <c r="C168" i="5" s="1"/>
  <c r="C169" i="5" s="1"/>
  <c r="C170" i="5" s="1"/>
  <c r="C171" i="5" s="1"/>
  <c r="C172" i="5" s="1"/>
  <c r="C173" i="5" s="1"/>
  <c r="C174" i="5" s="1"/>
  <c r="C175" i="5" s="1"/>
  <c r="C176" i="5" s="1"/>
  <c r="C177" i="5" s="1"/>
  <c r="C178" i="5" s="1"/>
  <c r="C179" i="5" s="1"/>
  <c r="C180" i="5" s="1"/>
  <c r="C181" i="5" s="1"/>
  <c r="C182" i="5" s="1"/>
  <c r="C183" i="5" s="1"/>
  <c r="C184" i="5" s="1"/>
  <c r="C185" i="5" s="1"/>
  <c r="C186" i="5" s="1"/>
  <c r="C187" i="5" s="1"/>
  <c r="C188" i="5" s="1"/>
  <c r="C189" i="5" s="1"/>
  <c r="C190" i="5" s="1"/>
  <c r="C191" i="5" s="1"/>
  <c r="C192" i="5" s="1"/>
  <c r="C193" i="5" s="1"/>
  <c r="C194" i="5" s="1"/>
  <c r="C195" i="5" s="1"/>
  <c r="C196" i="5" s="1"/>
  <c r="C197" i="5" s="1"/>
  <c r="C198" i="5" s="1"/>
  <c r="C199" i="5" s="1"/>
  <c r="C200" i="5" s="1"/>
  <c r="C201" i="5" s="1"/>
  <c r="C202" i="5" s="1"/>
  <c r="C203" i="5" s="1"/>
  <c r="C204" i="5" s="1"/>
  <c r="C205" i="5" s="1"/>
  <c r="C206" i="5" s="1"/>
  <c r="C207" i="5" s="1"/>
  <c r="C208" i="5" s="1"/>
  <c r="C209" i="5" s="1"/>
  <c r="C210" i="5" s="1"/>
  <c r="C211" i="5" s="1"/>
  <c r="C212" i="5" s="1"/>
  <c r="C213" i="5" s="1"/>
  <c r="C214" i="5" s="1"/>
  <c r="C215" i="5" s="1"/>
  <c r="C216" i="5" s="1"/>
  <c r="C217" i="5" s="1"/>
  <c r="C218" i="5" s="1"/>
  <c r="C219" i="5" s="1"/>
  <c r="C220" i="5" s="1"/>
  <c r="C221" i="5" s="1"/>
  <c r="C222" i="5" s="1"/>
  <c r="P10" i="5" l="1"/>
  <c r="P11" i="5" s="1"/>
  <c r="P12" i="5" s="1"/>
  <c r="P13" i="5" s="1"/>
  <c r="P14" i="5" s="1"/>
  <c r="P15" i="5" s="1"/>
  <c r="P16" i="5" s="1"/>
  <c r="P17" i="5" s="1"/>
  <c r="P18" i="5" s="1"/>
  <c r="P19" i="5" s="1"/>
  <c r="I12" i="5"/>
  <c r="X7" i="5"/>
  <c r="V7" i="5"/>
  <c r="V8" i="5" s="1"/>
  <c r="V9" i="5" s="1"/>
  <c r="V10" i="5" s="1"/>
  <c r="V11" i="5" s="1"/>
  <c r="I7" i="5"/>
  <c r="C223" i="5"/>
  <c r="F9" i="5"/>
  <c r="P20" i="5" l="1"/>
  <c r="V12" i="5"/>
  <c r="I13" i="5"/>
  <c r="Y7" i="5"/>
  <c r="Z7" i="5" s="1"/>
  <c r="O8" i="5" s="1"/>
  <c r="C224" i="5"/>
  <c r="F10" i="5"/>
  <c r="K7" i="5"/>
  <c r="L7" i="5"/>
  <c r="M7" i="5" s="1"/>
  <c r="B8" i="5" s="1"/>
  <c r="P21" i="5" l="1"/>
  <c r="P22" i="5" s="1"/>
  <c r="P23" i="5" s="1"/>
  <c r="P24" i="5" s="1"/>
  <c r="P25" i="5" s="1"/>
  <c r="P26" i="5" s="1"/>
  <c r="P27" i="5" s="1"/>
  <c r="P28" i="5" s="1"/>
  <c r="P29" i="5" s="1"/>
  <c r="P30" i="5" s="1"/>
  <c r="P31" i="5" s="1"/>
  <c r="V13" i="5"/>
  <c r="I14" i="5"/>
  <c r="T8" i="5"/>
  <c r="U8" i="5" s="1"/>
  <c r="C225" i="5"/>
  <c r="G8" i="5"/>
  <c r="F11" i="5"/>
  <c r="P32" i="5" l="1"/>
  <c r="P33" i="5" s="1"/>
  <c r="P34" i="5" s="1"/>
  <c r="P35" i="5" s="1"/>
  <c r="P36" i="5" s="1"/>
  <c r="P37" i="5" s="1"/>
  <c r="P38" i="5" s="1"/>
  <c r="P39" i="5" s="1"/>
  <c r="P40" i="5" s="1"/>
  <c r="P41" i="5" s="1"/>
  <c r="P42" i="5" s="1"/>
  <c r="P43" i="5" s="1"/>
  <c r="P44" i="5" s="1"/>
  <c r="P45" i="5" s="1"/>
  <c r="P46" i="5" s="1"/>
  <c r="P47" i="5" s="1"/>
  <c r="P48" i="5" s="1"/>
  <c r="P49" i="5" s="1"/>
  <c r="P50" i="5" s="1"/>
  <c r="P51" i="5" s="1"/>
  <c r="P52" i="5" s="1"/>
  <c r="P53" i="5" s="1"/>
  <c r="P54" i="5" s="1"/>
  <c r="P55" i="5" s="1"/>
  <c r="P56" i="5" s="1"/>
  <c r="P57" i="5" s="1"/>
  <c r="P58" i="5" s="1"/>
  <c r="P59" i="5" s="1"/>
  <c r="P60" i="5" s="1"/>
  <c r="P61" i="5" s="1"/>
  <c r="P62" i="5" s="1"/>
  <c r="P63" i="5" s="1"/>
  <c r="P64" i="5" s="1"/>
  <c r="P65" i="5" s="1"/>
  <c r="P66" i="5" s="1"/>
  <c r="P67" i="5" s="1"/>
  <c r="P68" i="5" s="1"/>
  <c r="P69" i="5" s="1"/>
  <c r="P70" i="5" s="1"/>
  <c r="P71" i="5" s="1"/>
  <c r="P72" i="5" s="1"/>
  <c r="P73" i="5" s="1"/>
  <c r="P74" i="5" s="1"/>
  <c r="P75" i="5" s="1"/>
  <c r="P76" i="5" s="1"/>
  <c r="P77" i="5" s="1"/>
  <c r="P78" i="5" s="1"/>
  <c r="P79" i="5" s="1"/>
  <c r="P80" i="5" s="1"/>
  <c r="P81" i="5" s="1"/>
  <c r="P82" i="5" s="1"/>
  <c r="P83" i="5" s="1"/>
  <c r="P84" i="5" s="1"/>
  <c r="P85" i="5" s="1"/>
  <c r="P86" i="5" s="1"/>
  <c r="P87" i="5" s="1"/>
  <c r="P88" i="5" s="1"/>
  <c r="P89" i="5" s="1"/>
  <c r="P90" i="5" s="1"/>
  <c r="P91" i="5" s="1"/>
  <c r="P92" i="5" s="1"/>
  <c r="P93" i="5" s="1"/>
  <c r="P94" i="5" s="1"/>
  <c r="P95" i="5" s="1"/>
  <c r="P96" i="5" s="1"/>
  <c r="P97" i="5" s="1"/>
  <c r="P98" i="5" s="1"/>
  <c r="P99" i="5" s="1"/>
  <c r="P100" i="5" s="1"/>
  <c r="P101" i="5" s="1"/>
  <c r="P102" i="5" s="1"/>
  <c r="P103" i="5" s="1"/>
  <c r="P104" i="5" s="1"/>
  <c r="P105" i="5" s="1"/>
  <c r="P106" i="5" s="1"/>
  <c r="P107" i="5" s="1"/>
  <c r="P108" i="5" s="1"/>
  <c r="P109" i="5" s="1"/>
  <c r="P110" i="5" s="1"/>
  <c r="P111" i="5" s="1"/>
  <c r="P112" i="5" s="1"/>
  <c r="P113" i="5" s="1"/>
  <c r="P114" i="5" s="1"/>
  <c r="P115" i="5" s="1"/>
  <c r="P116" i="5" s="1"/>
  <c r="P117" i="5" s="1"/>
  <c r="P118" i="5" s="1"/>
  <c r="P119" i="5" s="1"/>
  <c r="P120" i="5" s="1"/>
  <c r="P121" i="5" s="1"/>
  <c r="P122" i="5" s="1"/>
  <c r="P123" i="5" s="1"/>
  <c r="P124" i="5" s="1"/>
  <c r="P125" i="5" s="1"/>
  <c r="P126" i="5" s="1"/>
  <c r="P127" i="5" s="1"/>
  <c r="P128" i="5" s="1"/>
  <c r="P129" i="5" s="1"/>
  <c r="P130" i="5" s="1"/>
  <c r="P131" i="5" s="1"/>
  <c r="P132" i="5" s="1"/>
  <c r="P133" i="5" s="1"/>
  <c r="P134" i="5" s="1"/>
  <c r="P135" i="5" s="1"/>
  <c r="P136" i="5" s="1"/>
  <c r="P137" i="5" s="1"/>
  <c r="P138" i="5" s="1"/>
  <c r="P139" i="5" s="1"/>
  <c r="P140" i="5" s="1"/>
  <c r="P141" i="5" s="1"/>
  <c r="P142" i="5" s="1"/>
  <c r="P143" i="5" s="1"/>
  <c r="P144" i="5" s="1"/>
  <c r="P145" i="5" s="1"/>
  <c r="P146" i="5" s="1"/>
  <c r="P147" i="5" s="1"/>
  <c r="P148" i="5" s="1"/>
  <c r="P149" i="5" s="1"/>
  <c r="P150" i="5" s="1"/>
  <c r="P151" i="5" s="1"/>
  <c r="P152" i="5" s="1"/>
  <c r="P153" i="5" s="1"/>
  <c r="P154" i="5" s="1"/>
  <c r="P155" i="5" s="1"/>
  <c r="P156" i="5" s="1"/>
  <c r="P157" i="5" s="1"/>
  <c r="P158" i="5" s="1"/>
  <c r="P159" i="5" s="1"/>
  <c r="P160" i="5" s="1"/>
  <c r="P161" i="5" s="1"/>
  <c r="P162" i="5" s="1"/>
  <c r="P163" i="5" s="1"/>
  <c r="P164" i="5" s="1"/>
  <c r="P165" i="5" s="1"/>
  <c r="P166" i="5" s="1"/>
  <c r="P167" i="5" s="1"/>
  <c r="P168" i="5" s="1"/>
  <c r="P169" i="5" s="1"/>
  <c r="P170" i="5" s="1"/>
  <c r="P171" i="5" s="1"/>
  <c r="P172" i="5" s="1"/>
  <c r="P173" i="5" s="1"/>
  <c r="P174" i="5" s="1"/>
  <c r="P175" i="5" s="1"/>
  <c r="P176" i="5" s="1"/>
  <c r="P177" i="5" s="1"/>
  <c r="P178" i="5" s="1"/>
  <c r="P179" i="5" s="1"/>
  <c r="P180" i="5" s="1"/>
  <c r="P181" i="5" s="1"/>
  <c r="P182" i="5" s="1"/>
  <c r="P183" i="5" s="1"/>
  <c r="P184" i="5" s="1"/>
  <c r="P185" i="5" s="1"/>
  <c r="P186" i="5" s="1"/>
  <c r="P187" i="5" s="1"/>
  <c r="P188" i="5" s="1"/>
  <c r="P189" i="5" s="1"/>
  <c r="P190" i="5" s="1"/>
  <c r="P191" i="5" s="1"/>
  <c r="P192" i="5" s="1"/>
  <c r="P193" i="5" s="1"/>
  <c r="P194" i="5" s="1"/>
  <c r="P195" i="5" s="1"/>
  <c r="P196" i="5" s="1"/>
  <c r="P197" i="5" s="1"/>
  <c r="P198" i="5" s="1"/>
  <c r="P199" i="5" s="1"/>
  <c r="P200" i="5" s="1"/>
  <c r="P201" i="5" s="1"/>
  <c r="P202" i="5" s="1"/>
  <c r="P203" i="5" s="1"/>
  <c r="P204" i="5" s="1"/>
  <c r="P205" i="5" s="1"/>
  <c r="P206" i="5" s="1"/>
  <c r="P207" i="5" s="1"/>
  <c r="P208" i="5" s="1"/>
  <c r="P209" i="5" s="1"/>
  <c r="P210" i="5" s="1"/>
  <c r="P211" i="5" s="1"/>
  <c r="P212" i="5" s="1"/>
  <c r="P213" i="5" s="1"/>
  <c r="P214" i="5" s="1"/>
  <c r="P215" i="5" s="1"/>
  <c r="P216" i="5" s="1"/>
  <c r="P217" i="5" s="1"/>
  <c r="P218" i="5" s="1"/>
  <c r="P219" i="5" s="1"/>
  <c r="P220" i="5" s="1"/>
  <c r="P221" i="5" s="1"/>
  <c r="P222" i="5" s="1"/>
  <c r="P223" i="5" s="1"/>
  <c r="P224" i="5" s="1"/>
  <c r="P225" i="5" s="1"/>
  <c r="P226" i="5" s="1"/>
  <c r="P227" i="5" s="1"/>
  <c r="P228" i="5" s="1"/>
  <c r="P229" i="5" s="1"/>
  <c r="P230" i="5" s="1"/>
  <c r="P231" i="5" s="1"/>
  <c r="P232" i="5" s="1"/>
  <c r="P233" i="5" s="1"/>
  <c r="P234" i="5" s="1"/>
  <c r="P235" i="5" s="1"/>
  <c r="P236" i="5" s="1"/>
  <c r="P237" i="5" s="1"/>
  <c r="P238" i="5" s="1"/>
  <c r="P239" i="5" s="1"/>
  <c r="P240" i="5" s="1"/>
  <c r="P241" i="5" s="1"/>
  <c r="P242" i="5" s="1"/>
  <c r="P243" i="5" s="1"/>
  <c r="P244" i="5" s="1"/>
  <c r="P245" i="5" s="1"/>
  <c r="P246" i="5" s="1"/>
  <c r="P247" i="5" s="1"/>
  <c r="P248" i="5" s="1"/>
  <c r="P249" i="5" s="1"/>
  <c r="P250" i="5" s="1"/>
  <c r="P251" i="5" s="1"/>
  <c r="P252" i="5" s="1"/>
  <c r="P253" i="5" s="1"/>
  <c r="P254" i="5" s="1"/>
  <c r="P255" i="5" s="1"/>
  <c r="P256" i="5" s="1"/>
  <c r="P257" i="5" s="1"/>
  <c r="P258" i="5" s="1"/>
  <c r="P259" i="5" s="1"/>
  <c r="P260" i="5" s="1"/>
  <c r="P261" i="5" s="1"/>
  <c r="P262" i="5" s="1"/>
  <c r="P263" i="5" s="1"/>
  <c r="P264" i="5" s="1"/>
  <c r="P265" i="5" s="1"/>
  <c r="P266" i="5" s="1"/>
  <c r="P267" i="5" s="1"/>
  <c r="P268" i="5" s="1"/>
  <c r="P269" i="5" s="1"/>
  <c r="P270" i="5" s="1"/>
  <c r="V14" i="5"/>
  <c r="I15" i="5"/>
  <c r="X8" i="5"/>
  <c r="C226" i="5"/>
  <c r="L8" i="5"/>
  <c r="M8" i="5" s="1"/>
  <c r="B9" i="5" s="1"/>
  <c r="K8" i="5"/>
  <c r="F12" i="5"/>
  <c r="P271" i="5" l="1"/>
  <c r="P272" i="5" s="1"/>
  <c r="P273" i="5" s="1"/>
  <c r="P274" i="5" s="1"/>
  <c r="P275" i="5" s="1"/>
  <c r="P276" i="5" s="1"/>
  <c r="P277" i="5" s="1"/>
  <c r="P278" i="5" s="1"/>
  <c r="P279" i="5" s="1"/>
  <c r="P280" i="5" s="1"/>
  <c r="P281" i="5" s="1"/>
  <c r="P282" i="5" s="1"/>
  <c r="P283" i="5" s="1"/>
  <c r="P284" i="5" s="1"/>
  <c r="P285" i="5" s="1"/>
  <c r="P286" i="5" s="1"/>
  <c r="P287" i="5" s="1"/>
  <c r="P288" i="5" s="1"/>
  <c r="P289" i="5" s="1"/>
  <c r="P290" i="5" s="1"/>
  <c r="P291" i="5" s="1"/>
  <c r="P292" i="5" s="1"/>
  <c r="P293" i="5" s="1"/>
  <c r="P294" i="5" s="1"/>
  <c r="P295" i="5" s="1"/>
  <c r="P296" i="5" s="1"/>
  <c r="P297" i="5" s="1"/>
  <c r="P298" i="5" s="1"/>
  <c r="P299" i="5" s="1"/>
  <c r="P300" i="5" s="1"/>
  <c r="P301" i="5" s="1"/>
  <c r="P302" i="5" s="1"/>
  <c r="P303" i="5" s="1"/>
  <c r="P304" i="5" s="1"/>
  <c r="P305" i="5" s="1"/>
  <c r="P306" i="5" s="1"/>
  <c r="P307" i="5" s="1"/>
  <c r="P308" i="5" s="1"/>
  <c r="P309" i="5" s="1"/>
  <c r="P310" i="5" s="1"/>
  <c r="P311" i="5" s="1"/>
  <c r="P312" i="5" s="1"/>
  <c r="P313" i="5" s="1"/>
  <c r="P314" i="5" s="1"/>
  <c r="P315" i="5" s="1"/>
  <c r="P316" i="5" s="1"/>
  <c r="P317" i="5" s="1"/>
  <c r="P318" i="5" s="1"/>
  <c r="P319" i="5" s="1"/>
  <c r="P320" i="5" s="1"/>
  <c r="P321" i="5" s="1"/>
  <c r="P322" i="5" s="1"/>
  <c r="P323" i="5" s="1"/>
  <c r="P324" i="5" s="1"/>
  <c r="P325" i="5" s="1"/>
  <c r="P326" i="5" s="1"/>
  <c r="P327" i="5" s="1"/>
  <c r="P328" i="5" s="1"/>
  <c r="P329" i="5" s="1"/>
  <c r="P330" i="5" s="1"/>
  <c r="P331" i="5" s="1"/>
  <c r="P332" i="5" s="1"/>
  <c r="P333" i="5" s="1"/>
  <c r="P334" i="5" s="1"/>
  <c r="P335" i="5" s="1"/>
  <c r="P336" i="5" s="1"/>
  <c r="P337" i="5" s="1"/>
  <c r="P338" i="5" s="1"/>
  <c r="P339" i="5" s="1"/>
  <c r="P340" i="5" s="1"/>
  <c r="P341" i="5" s="1"/>
  <c r="P342" i="5" s="1"/>
  <c r="P343" i="5" s="1"/>
  <c r="P344" i="5" s="1"/>
  <c r="P345" i="5" s="1"/>
  <c r="P346" i="5" s="1"/>
  <c r="P347" i="5" s="1"/>
  <c r="P348" i="5" s="1"/>
  <c r="P349" i="5" s="1"/>
  <c r="P350" i="5" s="1"/>
  <c r="P351" i="5" s="1"/>
  <c r="P352" i="5" s="1"/>
  <c r="P353" i="5" s="1"/>
  <c r="P354" i="5" s="1"/>
  <c r="P355" i="5" s="1"/>
  <c r="P356" i="5" s="1"/>
  <c r="P357" i="5" s="1"/>
  <c r="P358" i="5" s="1"/>
  <c r="P359" i="5" s="1"/>
  <c r="P360" i="5" s="1"/>
  <c r="P361" i="5" s="1"/>
  <c r="P362" i="5" s="1"/>
  <c r="P363" i="5" s="1"/>
  <c r="P364" i="5" s="1"/>
  <c r="P365" i="5" s="1"/>
  <c r="P366" i="5" s="1"/>
  <c r="V15" i="5"/>
  <c r="I16" i="5"/>
  <c r="Y8" i="5"/>
  <c r="Z8" i="5" s="1"/>
  <c r="O9" i="5" s="1"/>
  <c r="T9" i="5" s="1"/>
  <c r="U9" i="5" s="1"/>
  <c r="C227" i="5"/>
  <c r="F13" i="5"/>
  <c r="V16" i="5" l="1"/>
  <c r="I17" i="5"/>
  <c r="C228" i="5"/>
  <c r="L9" i="5"/>
  <c r="M9" i="5" s="1"/>
  <c r="B10" i="5" s="1"/>
  <c r="K9" i="5"/>
  <c r="F14" i="5"/>
  <c r="V17" i="5" l="1"/>
  <c r="G10" i="5"/>
  <c r="H10" i="5" s="1"/>
  <c r="I18" i="5"/>
  <c r="X9" i="5"/>
  <c r="C229" i="5"/>
  <c r="F15" i="5"/>
  <c r="V18" i="5" l="1"/>
  <c r="I19" i="5"/>
  <c r="Y9" i="5"/>
  <c r="Z9" i="5" s="1"/>
  <c r="O10" i="5" s="1"/>
  <c r="T10" i="5" s="1"/>
  <c r="U10" i="5" s="1"/>
  <c r="K10" i="5"/>
  <c r="C230" i="5"/>
  <c r="L10" i="5"/>
  <c r="M10" i="5" s="1"/>
  <c r="B11" i="5" s="1"/>
  <c r="F16" i="5"/>
  <c r="G11" i="5" l="1"/>
  <c r="H11" i="5" s="1"/>
  <c r="I20" i="5"/>
  <c r="C231" i="5"/>
  <c r="F17" i="5"/>
  <c r="I21" i="5" l="1"/>
  <c r="X10" i="5"/>
  <c r="C232" i="5"/>
  <c r="K11" i="5"/>
  <c r="F18" i="5"/>
  <c r="I22" i="5" l="1"/>
  <c r="Y10" i="5"/>
  <c r="Z10" i="5" s="1"/>
  <c r="O11" i="5" s="1"/>
  <c r="T11" i="5" s="1"/>
  <c r="U11" i="5" s="1"/>
  <c r="C233" i="5"/>
  <c r="L11" i="5"/>
  <c r="M11" i="5" s="1"/>
  <c r="B12" i="5" s="1"/>
  <c r="F19" i="5"/>
  <c r="G12" i="5" l="1"/>
  <c r="H12" i="5" s="1"/>
  <c r="I23" i="5"/>
  <c r="C234" i="5"/>
  <c r="F20" i="5"/>
  <c r="I24" i="5" l="1"/>
  <c r="X11" i="5"/>
  <c r="C235" i="5"/>
  <c r="K12" i="5"/>
  <c r="F21" i="5"/>
  <c r="I25" i="5" l="1"/>
  <c r="Y11" i="5"/>
  <c r="Z11" i="5" s="1"/>
  <c r="O12" i="5" s="1"/>
  <c r="T12" i="5" s="1"/>
  <c r="U12" i="5" s="1"/>
  <c r="C236" i="5"/>
  <c r="L12" i="5"/>
  <c r="M12" i="5" s="1"/>
  <c r="B13" i="5" s="1"/>
  <c r="F22" i="5"/>
  <c r="G13" i="5" l="1"/>
  <c r="H13" i="5" s="1"/>
  <c r="I26" i="5"/>
  <c r="C237" i="5"/>
  <c r="F23" i="5"/>
  <c r="I27" i="5" l="1"/>
  <c r="Y12" i="5"/>
  <c r="Z12" i="5" s="1"/>
  <c r="O13" i="5" s="1"/>
  <c r="T13" i="5" s="1"/>
  <c r="U13" i="5" s="1"/>
  <c r="X12" i="5"/>
  <c r="C238" i="5"/>
  <c r="K13" i="5"/>
  <c r="F24" i="5"/>
  <c r="I28" i="5" l="1"/>
  <c r="C239" i="5"/>
  <c r="L13" i="5"/>
  <c r="M13" i="5" s="1"/>
  <c r="B14" i="5" s="1"/>
  <c r="F25" i="5"/>
  <c r="G14" i="5" l="1"/>
  <c r="H14" i="5" s="1"/>
  <c r="I29" i="5"/>
  <c r="Y13" i="5"/>
  <c r="Z13" i="5" s="1"/>
  <c r="O14" i="5" s="1"/>
  <c r="T14" i="5" s="1"/>
  <c r="U14" i="5" s="1"/>
  <c r="X13" i="5"/>
  <c r="C240" i="5"/>
  <c r="F26" i="5"/>
  <c r="I30" i="5" l="1"/>
  <c r="C241" i="5"/>
  <c r="K14" i="5"/>
  <c r="F27" i="5"/>
  <c r="I31" i="5" l="1"/>
  <c r="Y14" i="5"/>
  <c r="Z14" i="5" s="1"/>
  <c r="O15" i="5" s="1"/>
  <c r="T15" i="5" s="1"/>
  <c r="U15" i="5" s="1"/>
  <c r="X14" i="5"/>
  <c r="C242" i="5"/>
  <c r="L14" i="5"/>
  <c r="M14" i="5" s="1"/>
  <c r="B15" i="5" s="1"/>
  <c r="F28" i="5"/>
  <c r="G15" i="5" l="1"/>
  <c r="H15" i="5" s="1"/>
  <c r="I32" i="5"/>
  <c r="C243" i="5"/>
  <c r="F29" i="5"/>
  <c r="I33" i="5" l="1"/>
  <c r="Y15" i="5"/>
  <c r="Z15" i="5" s="1"/>
  <c r="O16" i="5" s="1"/>
  <c r="T16" i="5" s="1"/>
  <c r="U16" i="5" s="1"/>
  <c r="X15" i="5"/>
  <c r="C244" i="5"/>
  <c r="K15" i="5"/>
  <c r="F30" i="5"/>
  <c r="I34" i="5" l="1"/>
  <c r="C245" i="5"/>
  <c r="L15" i="5"/>
  <c r="M15" i="5" s="1"/>
  <c r="B16" i="5" s="1"/>
  <c r="F31" i="5"/>
  <c r="G16" i="5" l="1"/>
  <c r="H16" i="5" s="1"/>
  <c r="I35" i="5"/>
  <c r="Y16" i="5"/>
  <c r="Z16" i="5" s="1"/>
  <c r="O17" i="5" s="1"/>
  <c r="T17" i="5" s="1"/>
  <c r="U17" i="5" s="1"/>
  <c r="X16" i="5"/>
  <c r="C246" i="5"/>
  <c r="F32" i="5"/>
  <c r="I36" i="5" l="1"/>
  <c r="C247" i="5"/>
  <c r="K16" i="5"/>
  <c r="F33" i="5"/>
  <c r="I37" i="5" l="1"/>
  <c r="Y17" i="5"/>
  <c r="X17" i="5"/>
  <c r="C248" i="5"/>
  <c r="L16" i="5"/>
  <c r="M16" i="5" s="1"/>
  <c r="B17" i="5" s="1"/>
  <c r="F34" i="5"/>
  <c r="G17" i="5" l="1"/>
  <c r="H17" i="5" s="1"/>
  <c r="I38" i="5"/>
  <c r="Z17" i="5"/>
  <c r="C249" i="5"/>
  <c r="F35" i="5"/>
  <c r="O18" i="5" l="1"/>
  <c r="T18" i="5" s="1"/>
  <c r="U18" i="5" s="1"/>
  <c r="W18" i="5" s="1"/>
  <c r="I39" i="5"/>
  <c r="X18" i="5"/>
  <c r="C250" i="5"/>
  <c r="K17" i="5"/>
  <c r="F36" i="5"/>
  <c r="I40" i="5" l="1"/>
  <c r="C251" i="5"/>
  <c r="L17" i="5"/>
  <c r="M17" i="5" s="1"/>
  <c r="B18" i="5" s="1"/>
  <c r="F37" i="5"/>
  <c r="G18" i="5" l="1"/>
  <c r="H18" i="5" s="1"/>
  <c r="I41" i="5"/>
  <c r="C252" i="5"/>
  <c r="F38" i="5"/>
  <c r="I42" i="5" l="1"/>
  <c r="Y18" i="5"/>
  <c r="Z18" i="5" s="1"/>
  <c r="O19" i="5" s="1"/>
  <c r="C253" i="5"/>
  <c r="K18" i="5"/>
  <c r="F39" i="5"/>
  <c r="U19" i="5" l="1"/>
  <c r="T19" i="5"/>
  <c r="I43" i="5"/>
  <c r="C254" i="5"/>
  <c r="L18" i="5"/>
  <c r="M18" i="5" s="1"/>
  <c r="B19" i="5" s="1"/>
  <c r="F40" i="5"/>
  <c r="V19" i="5" l="1"/>
  <c r="V20" i="5" s="1"/>
  <c r="G19" i="5"/>
  <c r="H19" i="5" s="1"/>
  <c r="I44" i="5"/>
  <c r="Y19" i="5"/>
  <c r="Z19" i="5" s="1"/>
  <c r="O20" i="5" s="1"/>
  <c r="T20" i="5" s="1"/>
  <c r="X19" i="5"/>
  <c r="C255" i="5"/>
  <c r="F41" i="5"/>
  <c r="U20" i="5" l="1"/>
  <c r="V21" i="5"/>
  <c r="V22" i="5" s="1"/>
  <c r="V23" i="5" s="1"/>
  <c r="V24" i="5" s="1"/>
  <c r="V25" i="5" s="1"/>
  <c r="V26" i="5" s="1"/>
  <c r="V27" i="5" s="1"/>
  <c r="V28" i="5" s="1"/>
  <c r="V29" i="5" s="1"/>
  <c r="V30" i="5" s="1"/>
  <c r="I45" i="5"/>
  <c r="C256" i="5"/>
  <c r="K19" i="5"/>
  <c r="F42" i="5"/>
  <c r="I46" i="5" l="1"/>
  <c r="Y20" i="5"/>
  <c r="Z20" i="5" s="1"/>
  <c r="O21" i="5" s="1"/>
  <c r="T21" i="5" s="1"/>
  <c r="U21" i="5" s="1"/>
  <c r="X20" i="5"/>
  <c r="C257" i="5"/>
  <c r="L19" i="5"/>
  <c r="M19" i="5" s="1"/>
  <c r="B20" i="5" s="1"/>
  <c r="F43" i="5"/>
  <c r="G20" i="5" l="1"/>
  <c r="H20" i="5" s="1"/>
  <c r="I47" i="5"/>
  <c r="C258" i="5"/>
  <c r="F44" i="5"/>
  <c r="I48" i="5" l="1"/>
  <c r="Y21" i="5"/>
  <c r="Z21" i="5" s="1"/>
  <c r="O22" i="5" s="1"/>
  <c r="T22" i="5" s="1"/>
  <c r="U22" i="5" s="1"/>
  <c r="X21" i="5"/>
  <c r="C259" i="5"/>
  <c r="K20" i="5"/>
  <c r="F45" i="5"/>
  <c r="I49" i="5" l="1"/>
  <c r="C260" i="5"/>
  <c r="L20" i="5"/>
  <c r="M20" i="5" s="1"/>
  <c r="B21" i="5" s="1"/>
  <c r="F46" i="5"/>
  <c r="G21" i="5" l="1"/>
  <c r="H21" i="5" s="1"/>
  <c r="I50" i="5"/>
  <c r="X22" i="5"/>
  <c r="Y22" i="5"/>
  <c r="Z22" i="5" s="1"/>
  <c r="O23" i="5" s="1"/>
  <c r="T23" i="5" s="1"/>
  <c r="U23" i="5" s="1"/>
  <c r="C261" i="5"/>
  <c r="F47" i="5"/>
  <c r="I51" i="5" l="1"/>
  <c r="C262" i="5"/>
  <c r="K21" i="5"/>
  <c r="F48" i="5"/>
  <c r="I52" i="5" l="1"/>
  <c r="Y23" i="5"/>
  <c r="Z23" i="5" s="1"/>
  <c r="O24" i="5" s="1"/>
  <c r="T24" i="5" s="1"/>
  <c r="U24" i="5" s="1"/>
  <c r="X23" i="5"/>
  <c r="C263" i="5"/>
  <c r="L21" i="5"/>
  <c r="M21" i="5" s="1"/>
  <c r="B22" i="5" s="1"/>
  <c r="F49" i="5"/>
  <c r="G22" i="5" l="1"/>
  <c r="H22" i="5" s="1"/>
  <c r="I53" i="5"/>
  <c r="C264" i="5"/>
  <c r="F50" i="5"/>
  <c r="I54" i="5" l="1"/>
  <c r="Y24" i="5"/>
  <c r="Z24" i="5" s="1"/>
  <c r="O25" i="5" s="1"/>
  <c r="T25" i="5" s="1"/>
  <c r="U25" i="5" s="1"/>
  <c r="X24" i="5"/>
  <c r="C265" i="5"/>
  <c r="K22" i="5"/>
  <c r="F51" i="5"/>
  <c r="I55" i="5" l="1"/>
  <c r="C266" i="5"/>
  <c r="L22" i="5"/>
  <c r="M22" i="5" s="1"/>
  <c r="B23" i="5" s="1"/>
  <c r="F52" i="5"/>
  <c r="G23" i="5" l="1"/>
  <c r="H23" i="5" s="1"/>
  <c r="I56" i="5"/>
  <c r="X25" i="5"/>
  <c r="Y25" i="5"/>
  <c r="Z25" i="5" s="1"/>
  <c r="O26" i="5" s="1"/>
  <c r="T26" i="5" s="1"/>
  <c r="U26" i="5" s="1"/>
  <c r="C267" i="5"/>
  <c r="F53" i="5"/>
  <c r="I57" i="5" l="1"/>
  <c r="C268" i="5"/>
  <c r="K23" i="5"/>
  <c r="F54" i="5"/>
  <c r="I58" i="5" l="1"/>
  <c r="Y26" i="5"/>
  <c r="Z26" i="5" s="1"/>
  <c r="O27" i="5" s="1"/>
  <c r="T27" i="5" s="1"/>
  <c r="U27" i="5" s="1"/>
  <c r="X26" i="5"/>
  <c r="C269" i="5"/>
  <c r="L23" i="5"/>
  <c r="M23" i="5" s="1"/>
  <c r="B24" i="5" s="1"/>
  <c r="F55" i="5"/>
  <c r="G24" i="5" l="1"/>
  <c r="H24" i="5" s="1"/>
  <c r="I59" i="5"/>
  <c r="C270" i="5"/>
  <c r="F56" i="5"/>
  <c r="I60" i="5" l="1"/>
  <c r="Y27" i="5"/>
  <c r="Z27" i="5" s="1"/>
  <c r="O28" i="5" s="1"/>
  <c r="T28" i="5" s="1"/>
  <c r="U28" i="5" s="1"/>
  <c r="X27" i="5"/>
  <c r="C271" i="5"/>
  <c r="K24" i="5"/>
  <c r="F57" i="5"/>
  <c r="I61" i="5" l="1"/>
  <c r="C272" i="5"/>
  <c r="L24" i="5"/>
  <c r="M24" i="5" s="1"/>
  <c r="B25" i="5" s="1"/>
  <c r="F58" i="5"/>
  <c r="G25" i="5" l="1"/>
  <c r="H25" i="5" s="1"/>
  <c r="I62" i="5"/>
  <c r="X28" i="5"/>
  <c r="Y28" i="5"/>
  <c r="Z28" i="5" s="1"/>
  <c r="O29" i="5" s="1"/>
  <c r="T29" i="5" s="1"/>
  <c r="U29" i="5" s="1"/>
  <c r="C273" i="5"/>
  <c r="F59" i="5"/>
  <c r="I63" i="5" l="1"/>
  <c r="C274" i="5"/>
  <c r="L25" i="5"/>
  <c r="M25" i="5" s="1"/>
  <c r="B26" i="5" s="1"/>
  <c r="K25" i="5"/>
  <c r="F60" i="5"/>
  <c r="G26" i="5" l="1"/>
  <c r="H26" i="5" s="1"/>
  <c r="I64" i="5"/>
  <c r="Y29" i="5"/>
  <c r="Z29" i="5" s="1"/>
  <c r="X29" i="5"/>
  <c r="C275" i="5"/>
  <c r="F61" i="5"/>
  <c r="O30" i="5" l="1"/>
  <c r="T30" i="5" s="1"/>
  <c r="U30" i="5" s="1"/>
  <c r="W30" i="5" s="1"/>
  <c r="I65" i="5"/>
  <c r="C276" i="5"/>
  <c r="L26" i="5"/>
  <c r="M26" i="5" s="1"/>
  <c r="B27" i="5" s="1"/>
  <c r="K26" i="5"/>
  <c r="F62" i="5"/>
  <c r="G27" i="5" l="1"/>
  <c r="H27" i="5" s="1"/>
  <c r="I66" i="5"/>
  <c r="X30" i="5"/>
  <c r="C277" i="5"/>
  <c r="F63" i="5"/>
  <c r="I67" i="5" l="1"/>
  <c r="L27" i="5"/>
  <c r="M27" i="5" s="1"/>
  <c r="B28" i="5" s="1"/>
  <c r="C278" i="5"/>
  <c r="K27" i="5"/>
  <c r="F64" i="5"/>
  <c r="G28" i="5" l="1"/>
  <c r="H28" i="5" s="1"/>
  <c r="I68" i="5"/>
  <c r="C279" i="5"/>
  <c r="F65" i="5"/>
  <c r="I69" i="5" l="1"/>
  <c r="C280" i="5"/>
  <c r="L28" i="5"/>
  <c r="M28" i="5" s="1"/>
  <c r="B29" i="5" s="1"/>
  <c r="K28" i="5"/>
  <c r="F66" i="5"/>
  <c r="G29" i="5" l="1"/>
  <c r="H29" i="5" s="1"/>
  <c r="I70" i="5"/>
  <c r="C281" i="5"/>
  <c r="C282" i="5" s="1"/>
  <c r="F67" i="5"/>
  <c r="I71" i="5" l="1"/>
  <c r="L29" i="5"/>
  <c r="M29" i="5" s="1"/>
  <c r="B30" i="5" s="1"/>
  <c r="C283" i="5"/>
  <c r="K29" i="5"/>
  <c r="F68" i="5"/>
  <c r="G30" i="5" l="1"/>
  <c r="H30" i="5" s="1"/>
  <c r="I72" i="5"/>
  <c r="C284" i="5"/>
  <c r="F69" i="5"/>
  <c r="I73" i="5" l="1"/>
  <c r="C285" i="5"/>
  <c r="Y30" i="5"/>
  <c r="Z30" i="5" s="1"/>
  <c r="O31" i="5" s="1"/>
  <c r="K30" i="5"/>
  <c r="F70" i="5"/>
  <c r="U31" i="5" l="1"/>
  <c r="T31" i="5"/>
  <c r="I74" i="5"/>
  <c r="C286" i="5"/>
  <c r="L30" i="5"/>
  <c r="M30" i="5" s="1"/>
  <c r="B31" i="5" s="1"/>
  <c r="F71" i="5"/>
  <c r="V31" i="5" l="1"/>
  <c r="V32" i="5" s="1"/>
  <c r="V33" i="5" s="1"/>
  <c r="V34" i="5" s="1"/>
  <c r="V35" i="5" s="1"/>
  <c r="V36" i="5" s="1"/>
  <c r="V37" i="5" s="1"/>
  <c r="V38" i="5" s="1"/>
  <c r="V39" i="5" s="1"/>
  <c r="V40" i="5" s="1"/>
  <c r="V41" i="5" s="1"/>
  <c r="V42" i="5" s="1"/>
  <c r="G31" i="5"/>
  <c r="H31" i="5" s="1"/>
  <c r="I75" i="5"/>
  <c r="Y31" i="5"/>
  <c r="Z31" i="5" s="1"/>
  <c r="O32" i="5" s="1"/>
  <c r="T32" i="5" s="1"/>
  <c r="U32" i="5" s="1"/>
  <c r="X31" i="5"/>
  <c r="C287" i="5"/>
  <c r="F72" i="5"/>
  <c r="I76" i="5" l="1"/>
  <c r="C288" i="5"/>
  <c r="K31" i="5"/>
  <c r="F73" i="5"/>
  <c r="I77" i="5" l="1"/>
  <c r="Y32" i="5"/>
  <c r="Z32" i="5" s="1"/>
  <c r="O33" i="5" s="1"/>
  <c r="T33" i="5" s="1"/>
  <c r="U33" i="5" s="1"/>
  <c r="X32" i="5"/>
  <c r="C289" i="5"/>
  <c r="L31" i="5"/>
  <c r="M31" i="5" s="1"/>
  <c r="B32" i="5" s="1"/>
  <c r="F74" i="5"/>
  <c r="G32" i="5" l="1"/>
  <c r="H32" i="5" s="1"/>
  <c r="I78" i="5"/>
  <c r="C290" i="5"/>
  <c r="F75" i="5"/>
  <c r="I79" i="5" l="1"/>
  <c r="Y33" i="5"/>
  <c r="Z33" i="5" s="1"/>
  <c r="O34" i="5" s="1"/>
  <c r="T34" i="5" s="1"/>
  <c r="U34" i="5" s="1"/>
  <c r="X33" i="5"/>
  <c r="C291" i="5"/>
  <c r="K32" i="5"/>
  <c r="F76" i="5"/>
  <c r="I80" i="5" l="1"/>
  <c r="C292" i="5"/>
  <c r="L32" i="5"/>
  <c r="M32" i="5" s="1"/>
  <c r="B33" i="5" s="1"/>
  <c r="F77" i="5"/>
  <c r="G33" i="5" l="1"/>
  <c r="H33" i="5" s="1"/>
  <c r="I81" i="5"/>
  <c r="Y34" i="5"/>
  <c r="Z34" i="5" s="1"/>
  <c r="O35" i="5" s="1"/>
  <c r="T35" i="5" s="1"/>
  <c r="U35" i="5" s="1"/>
  <c r="X34" i="5"/>
  <c r="C293" i="5"/>
  <c r="F78" i="5"/>
  <c r="I82" i="5" l="1"/>
  <c r="C294" i="5"/>
  <c r="K33" i="5"/>
  <c r="F79" i="5"/>
  <c r="I83" i="5" l="1"/>
  <c r="Y35" i="5"/>
  <c r="Z35" i="5" s="1"/>
  <c r="O36" i="5" s="1"/>
  <c r="T36" i="5" s="1"/>
  <c r="U36" i="5" s="1"/>
  <c r="X35" i="5"/>
  <c r="C295" i="5"/>
  <c r="L33" i="5"/>
  <c r="M33" i="5" s="1"/>
  <c r="B34" i="5" s="1"/>
  <c r="F80" i="5"/>
  <c r="G34" i="5" l="1"/>
  <c r="H34" i="5" s="1"/>
  <c r="I84" i="5"/>
  <c r="C296" i="5"/>
  <c r="F81" i="5"/>
  <c r="I85" i="5" l="1"/>
  <c r="Y36" i="5"/>
  <c r="Z36" i="5" s="1"/>
  <c r="O37" i="5" s="1"/>
  <c r="T37" i="5" s="1"/>
  <c r="U37" i="5" s="1"/>
  <c r="X36" i="5"/>
  <c r="C297" i="5"/>
  <c r="K34" i="5"/>
  <c r="F82" i="5"/>
  <c r="I86" i="5" l="1"/>
  <c r="C298" i="5"/>
  <c r="L34" i="5"/>
  <c r="M34" i="5" s="1"/>
  <c r="B35" i="5" s="1"/>
  <c r="F83" i="5"/>
  <c r="G35" i="5" l="1"/>
  <c r="H35" i="5" s="1"/>
  <c r="I87" i="5"/>
  <c r="Y37" i="5"/>
  <c r="Z37" i="5" s="1"/>
  <c r="O38" i="5" s="1"/>
  <c r="T38" i="5" s="1"/>
  <c r="U38" i="5" s="1"/>
  <c r="X37" i="5"/>
  <c r="C299" i="5"/>
  <c r="F84" i="5"/>
  <c r="I88" i="5" l="1"/>
  <c r="C300" i="5"/>
  <c r="K35" i="5"/>
  <c r="F85" i="5"/>
  <c r="I89" i="5" l="1"/>
  <c r="X38" i="5"/>
  <c r="C301" i="5"/>
  <c r="L35" i="5"/>
  <c r="M35" i="5" s="1"/>
  <c r="B36" i="5" s="1"/>
  <c r="F86" i="5"/>
  <c r="G36" i="5" l="1"/>
  <c r="H36" i="5" s="1"/>
  <c r="I90" i="5"/>
  <c r="Y38" i="5"/>
  <c r="Z38" i="5" s="1"/>
  <c r="O39" i="5" s="1"/>
  <c r="T39" i="5" s="1"/>
  <c r="U39" i="5" s="1"/>
  <c r="C302" i="5"/>
  <c r="F87" i="5"/>
  <c r="I91" i="5" l="1"/>
  <c r="C303" i="5"/>
  <c r="L36" i="5"/>
  <c r="M36" i="5" s="1"/>
  <c r="B37" i="5" s="1"/>
  <c r="K36" i="5"/>
  <c r="F88" i="5"/>
  <c r="G37" i="5" l="1"/>
  <c r="H37" i="5" s="1"/>
  <c r="I92" i="5"/>
  <c r="X39" i="5"/>
  <c r="C304" i="5"/>
  <c r="F89" i="5"/>
  <c r="I93" i="5" l="1"/>
  <c r="Y39" i="5"/>
  <c r="Z39" i="5" s="1"/>
  <c r="O40" i="5" s="1"/>
  <c r="T40" i="5" s="1"/>
  <c r="U40" i="5" s="1"/>
  <c r="L37" i="5"/>
  <c r="M37" i="5" s="1"/>
  <c r="B38" i="5" s="1"/>
  <c r="C305" i="5"/>
  <c r="K37" i="5"/>
  <c r="F90" i="5"/>
  <c r="G38" i="5" l="1"/>
  <c r="H38" i="5" s="1"/>
  <c r="I94" i="5"/>
  <c r="C306" i="5"/>
  <c r="F91" i="5"/>
  <c r="I95" i="5" l="1"/>
  <c r="X40" i="5"/>
  <c r="C307" i="5"/>
  <c r="L38" i="5"/>
  <c r="M38" i="5" s="1"/>
  <c r="B39" i="5" s="1"/>
  <c r="K38" i="5"/>
  <c r="F92" i="5"/>
  <c r="G39" i="5" l="1"/>
  <c r="H39" i="5" s="1"/>
  <c r="I96" i="5"/>
  <c r="Y40" i="5"/>
  <c r="Z40" i="5" s="1"/>
  <c r="O41" i="5" s="1"/>
  <c r="T41" i="5" s="1"/>
  <c r="U41" i="5" s="1"/>
  <c r="C308" i="5"/>
  <c r="F93" i="5"/>
  <c r="I97" i="5" l="1"/>
  <c r="C309" i="5"/>
  <c r="L39" i="5"/>
  <c r="M39" i="5" s="1"/>
  <c r="B40" i="5" s="1"/>
  <c r="K39" i="5"/>
  <c r="F94" i="5"/>
  <c r="G40" i="5" l="1"/>
  <c r="H40" i="5" s="1"/>
  <c r="I98" i="5"/>
  <c r="X41" i="5"/>
  <c r="C310" i="5"/>
  <c r="F95" i="5"/>
  <c r="I99" i="5" l="1"/>
  <c r="Y41" i="5"/>
  <c r="Z41" i="5" s="1"/>
  <c r="C311" i="5"/>
  <c r="L40" i="5"/>
  <c r="M40" i="5" s="1"/>
  <c r="B41" i="5" s="1"/>
  <c r="K40" i="5"/>
  <c r="F96" i="5"/>
  <c r="O42" i="5" l="1"/>
  <c r="T42" i="5" s="1"/>
  <c r="U42" i="5" s="1"/>
  <c r="W42" i="5" s="1"/>
  <c r="G41" i="5"/>
  <c r="H41" i="5" s="1"/>
  <c r="I100" i="5"/>
  <c r="C312" i="5"/>
  <c r="F97" i="5"/>
  <c r="I101" i="5" l="1"/>
  <c r="X42" i="5"/>
  <c r="L41" i="5"/>
  <c r="M41" i="5" s="1"/>
  <c r="B42" i="5" s="1"/>
  <c r="C313" i="5"/>
  <c r="K41" i="5"/>
  <c r="F98" i="5"/>
  <c r="G42" i="5" l="1"/>
  <c r="H42" i="5" s="1"/>
  <c r="I102" i="5"/>
  <c r="C314" i="5"/>
  <c r="F99" i="5"/>
  <c r="I103" i="5" l="1"/>
  <c r="C315" i="5"/>
  <c r="Y42" i="5"/>
  <c r="Z42" i="5" s="1"/>
  <c r="O43" i="5" s="1"/>
  <c r="K42" i="5"/>
  <c r="F100" i="5"/>
  <c r="T43" i="5" l="1"/>
  <c r="U43" i="5"/>
  <c r="I104" i="5"/>
  <c r="C316" i="5"/>
  <c r="L42" i="5"/>
  <c r="M42" i="5" s="1"/>
  <c r="B43" i="5" s="1"/>
  <c r="F101" i="5"/>
  <c r="V43" i="5" l="1"/>
  <c r="V44" i="5" s="1"/>
  <c r="G43" i="5"/>
  <c r="H43" i="5" s="1"/>
  <c r="I105" i="5"/>
  <c r="X43" i="5"/>
  <c r="Y43" i="5"/>
  <c r="Z43" i="5" s="1"/>
  <c r="O44" i="5" s="1"/>
  <c r="T44" i="5" s="1"/>
  <c r="C317" i="5"/>
  <c r="F102" i="5"/>
  <c r="V45" i="5" l="1"/>
  <c r="U44" i="5"/>
  <c r="I106" i="5"/>
  <c r="C318" i="5"/>
  <c r="K43" i="5"/>
  <c r="L43" i="5"/>
  <c r="M43" i="5" s="1"/>
  <c r="B44" i="5" s="1"/>
  <c r="F103" i="5"/>
  <c r="V46" i="5" l="1"/>
  <c r="G44" i="5"/>
  <c r="H44" i="5" s="1"/>
  <c r="L44" i="5" s="1"/>
  <c r="M44" i="5" s="1"/>
  <c r="B45" i="5" s="1"/>
  <c r="I107" i="5"/>
  <c r="Y44" i="5"/>
  <c r="Z44" i="5" s="1"/>
  <c r="O45" i="5" s="1"/>
  <c r="T45" i="5" s="1"/>
  <c r="U45" i="5" s="1"/>
  <c r="X44" i="5"/>
  <c r="C319" i="5"/>
  <c r="F104" i="5"/>
  <c r="V47" i="5" l="1"/>
  <c r="G45" i="5"/>
  <c r="H45" i="5" s="1"/>
  <c r="L45" i="5" s="1"/>
  <c r="M45" i="5" s="1"/>
  <c r="B46" i="5" s="1"/>
  <c r="I108" i="5"/>
  <c r="C320" i="5"/>
  <c r="K44" i="5"/>
  <c r="F105" i="5"/>
  <c r="V48" i="5" l="1"/>
  <c r="G46" i="5"/>
  <c r="H46" i="5" s="1"/>
  <c r="L46" i="5" s="1"/>
  <c r="M46" i="5" s="1"/>
  <c r="B47" i="5" s="1"/>
  <c r="I109" i="5"/>
  <c r="Y45" i="5"/>
  <c r="Z45" i="5" s="1"/>
  <c r="O46" i="5" s="1"/>
  <c r="T46" i="5" s="1"/>
  <c r="U46" i="5" s="1"/>
  <c r="X45" i="5"/>
  <c r="C321" i="5"/>
  <c r="K45" i="5"/>
  <c r="F106" i="5"/>
  <c r="V49" i="5" l="1"/>
  <c r="G47" i="5"/>
  <c r="H47" i="5" s="1"/>
  <c r="L47" i="5" s="1"/>
  <c r="M47" i="5" s="1"/>
  <c r="B48" i="5" s="1"/>
  <c r="I110" i="5"/>
  <c r="C322" i="5"/>
  <c r="K46" i="5"/>
  <c r="F107" i="5"/>
  <c r="V50" i="5" l="1"/>
  <c r="G48" i="5"/>
  <c r="H48" i="5" s="1"/>
  <c r="L48" i="5" s="1"/>
  <c r="M48" i="5" s="1"/>
  <c r="B49" i="5" s="1"/>
  <c r="I111" i="5"/>
  <c r="X46" i="5"/>
  <c r="Y46" i="5"/>
  <c r="Z46" i="5" s="1"/>
  <c r="O47" i="5" s="1"/>
  <c r="T47" i="5" s="1"/>
  <c r="U47" i="5" s="1"/>
  <c r="C323" i="5"/>
  <c r="K47" i="5"/>
  <c r="F108" i="5"/>
  <c r="V51" i="5" l="1"/>
  <c r="G49" i="5"/>
  <c r="H49" i="5" s="1"/>
  <c r="L49" i="5" s="1"/>
  <c r="M49" i="5" s="1"/>
  <c r="B50" i="5" s="1"/>
  <c r="I112" i="5"/>
  <c r="C324" i="5"/>
  <c r="K48" i="5"/>
  <c r="F109" i="5"/>
  <c r="V52" i="5" l="1"/>
  <c r="G50" i="5"/>
  <c r="H50" i="5" s="1"/>
  <c r="L50" i="5" s="1"/>
  <c r="M50" i="5" s="1"/>
  <c r="B51" i="5" s="1"/>
  <c r="I113" i="5"/>
  <c r="X47" i="5"/>
  <c r="Y47" i="5"/>
  <c r="Z47" i="5" s="1"/>
  <c r="O48" i="5" s="1"/>
  <c r="T48" i="5" s="1"/>
  <c r="U48" i="5" s="1"/>
  <c r="C325" i="5"/>
  <c r="K49" i="5"/>
  <c r="F110" i="5"/>
  <c r="V53" i="5" l="1"/>
  <c r="G51" i="5"/>
  <c r="H51" i="5" s="1"/>
  <c r="L51" i="5" s="1"/>
  <c r="M51" i="5" s="1"/>
  <c r="B52" i="5" s="1"/>
  <c r="I114" i="5"/>
  <c r="C326" i="5"/>
  <c r="K50" i="5"/>
  <c r="F111" i="5"/>
  <c r="V54" i="5" l="1"/>
  <c r="G52" i="5"/>
  <c r="H52" i="5" s="1"/>
  <c r="L52" i="5" s="1"/>
  <c r="M52" i="5" s="1"/>
  <c r="B53" i="5" s="1"/>
  <c r="I115" i="5"/>
  <c r="X48" i="5"/>
  <c r="Y48" i="5"/>
  <c r="Z48" i="5" s="1"/>
  <c r="O49" i="5" s="1"/>
  <c r="T49" i="5" s="1"/>
  <c r="U49" i="5" s="1"/>
  <c r="C327" i="5"/>
  <c r="K51" i="5"/>
  <c r="F112" i="5"/>
  <c r="G53" i="5" l="1"/>
  <c r="H53" i="5" s="1"/>
  <c r="L53" i="5" s="1"/>
  <c r="M53" i="5" s="1"/>
  <c r="B54" i="5" s="1"/>
  <c r="I116" i="5"/>
  <c r="C328" i="5"/>
  <c r="K52" i="5"/>
  <c r="F113" i="5"/>
  <c r="G54" i="5" l="1"/>
  <c r="H54" i="5" s="1"/>
  <c r="L54" i="5" s="1"/>
  <c r="M54" i="5" s="1"/>
  <c r="B55" i="5" s="1"/>
  <c r="I117" i="5"/>
  <c r="X49" i="5"/>
  <c r="Y49" i="5"/>
  <c r="Z49" i="5" s="1"/>
  <c r="O50" i="5" s="1"/>
  <c r="T50" i="5" s="1"/>
  <c r="U50" i="5" s="1"/>
  <c r="C329" i="5"/>
  <c r="K53" i="5"/>
  <c r="F114" i="5"/>
  <c r="G55" i="5" l="1"/>
  <c r="H55" i="5" s="1"/>
  <c r="L55" i="5" s="1"/>
  <c r="M55" i="5" s="1"/>
  <c r="B56" i="5" s="1"/>
  <c r="I118" i="5"/>
  <c r="C330" i="5"/>
  <c r="K54" i="5"/>
  <c r="F115" i="5"/>
  <c r="G56" i="5" l="1"/>
  <c r="H56" i="5" s="1"/>
  <c r="I119" i="5"/>
  <c r="Y50" i="5"/>
  <c r="Z50" i="5" s="1"/>
  <c r="O51" i="5" s="1"/>
  <c r="T51" i="5" s="1"/>
  <c r="U51" i="5" s="1"/>
  <c r="X50" i="5"/>
  <c r="C331" i="5"/>
  <c r="K55" i="5"/>
  <c r="F116" i="5"/>
  <c r="I120" i="5" l="1"/>
  <c r="L56" i="5"/>
  <c r="M56" i="5" s="1"/>
  <c r="B57" i="5" s="1"/>
  <c r="C332" i="5"/>
  <c r="K56" i="5"/>
  <c r="F117" i="5"/>
  <c r="G57" i="5" l="1"/>
  <c r="H57" i="5" s="1"/>
  <c r="L57" i="5" s="1"/>
  <c r="M57" i="5" s="1"/>
  <c r="B58" i="5" s="1"/>
  <c r="I121" i="5"/>
  <c r="X51" i="5"/>
  <c r="Y51" i="5"/>
  <c r="Z51" i="5" s="1"/>
  <c r="O52" i="5" s="1"/>
  <c r="T52" i="5" s="1"/>
  <c r="U52" i="5" s="1"/>
  <c r="C333" i="5"/>
  <c r="F118" i="5"/>
  <c r="G58" i="5" l="1"/>
  <c r="H58" i="5" s="1"/>
  <c r="L58" i="5" s="1"/>
  <c r="M58" i="5" s="1"/>
  <c r="B59" i="5" s="1"/>
  <c r="K57" i="5"/>
  <c r="I122" i="5"/>
  <c r="C334" i="5"/>
  <c r="F119" i="5"/>
  <c r="G59" i="5" l="1"/>
  <c r="H59" i="5" s="1"/>
  <c r="L59" i="5" s="1"/>
  <c r="M59" i="5" s="1"/>
  <c r="B60" i="5" s="1"/>
  <c r="K58" i="5"/>
  <c r="I123" i="5"/>
  <c r="Y52" i="5"/>
  <c r="Z52" i="5" s="1"/>
  <c r="O53" i="5" s="1"/>
  <c r="T53" i="5" s="1"/>
  <c r="U53" i="5" s="1"/>
  <c r="X52" i="5"/>
  <c r="C335" i="5"/>
  <c r="F120" i="5"/>
  <c r="G60" i="5" l="1"/>
  <c r="H60" i="5" s="1"/>
  <c r="L60" i="5" s="1"/>
  <c r="M60" i="5" s="1"/>
  <c r="B61" i="5" s="1"/>
  <c r="K59" i="5"/>
  <c r="I124" i="5"/>
  <c r="Y53" i="5"/>
  <c r="Z53" i="5" s="1"/>
  <c r="C336" i="5"/>
  <c r="F121" i="5"/>
  <c r="O54" i="5" l="1"/>
  <c r="T54" i="5" s="1"/>
  <c r="U54" i="5" s="1"/>
  <c r="W54" i="5" s="1"/>
  <c r="G61" i="5"/>
  <c r="H61" i="5" s="1"/>
  <c r="L61" i="5" s="1"/>
  <c r="M61" i="5" s="1"/>
  <c r="B62" i="5" s="1"/>
  <c r="K60" i="5"/>
  <c r="I125" i="5"/>
  <c r="X53" i="5"/>
  <c r="C337" i="5"/>
  <c r="F122" i="5"/>
  <c r="G62" i="5" l="1"/>
  <c r="H62" i="5" s="1"/>
  <c r="L62" i="5" s="1"/>
  <c r="M62" i="5" s="1"/>
  <c r="B63" i="5" s="1"/>
  <c r="K61" i="5"/>
  <c r="I126" i="5"/>
  <c r="Y54" i="5"/>
  <c r="Z54" i="5" s="1"/>
  <c r="O55" i="5" s="1"/>
  <c r="X54" i="5"/>
  <c r="C338" i="5"/>
  <c r="F123" i="5"/>
  <c r="T55" i="5" l="1"/>
  <c r="U55" i="5"/>
  <c r="G63" i="5"/>
  <c r="H63" i="5" s="1"/>
  <c r="L63" i="5" s="1"/>
  <c r="M63" i="5" s="1"/>
  <c r="B64" i="5" s="1"/>
  <c r="K62" i="5"/>
  <c r="I127" i="5"/>
  <c r="C339" i="5"/>
  <c r="K63" i="5"/>
  <c r="F124" i="5"/>
  <c r="V55" i="5" l="1"/>
  <c r="V56" i="5" s="1"/>
  <c r="G64" i="5"/>
  <c r="H64" i="5" s="1"/>
  <c r="L64" i="5" s="1"/>
  <c r="M64" i="5" s="1"/>
  <c r="B65" i="5" s="1"/>
  <c r="I128" i="5"/>
  <c r="X55" i="5"/>
  <c r="Y55" i="5"/>
  <c r="Z55" i="5" s="1"/>
  <c r="O56" i="5" s="1"/>
  <c r="T56" i="5" s="1"/>
  <c r="C340" i="5"/>
  <c r="F125" i="5"/>
  <c r="V57" i="5" l="1"/>
  <c r="U56" i="5"/>
  <c r="G65" i="5"/>
  <c r="H65" i="5" s="1"/>
  <c r="L65" i="5" s="1"/>
  <c r="M65" i="5" s="1"/>
  <c r="B66" i="5" s="1"/>
  <c r="K64" i="5"/>
  <c r="I129" i="5"/>
  <c r="C341" i="5"/>
  <c r="F126" i="5"/>
  <c r="V58" i="5" l="1"/>
  <c r="G66" i="5"/>
  <c r="H66" i="5" s="1"/>
  <c r="L66" i="5" s="1"/>
  <c r="M66" i="5" s="1"/>
  <c r="B67" i="5" s="1"/>
  <c r="K65" i="5"/>
  <c r="I130" i="5"/>
  <c r="X56" i="5"/>
  <c r="Y56" i="5"/>
  <c r="Z56" i="5" s="1"/>
  <c r="O57" i="5" s="1"/>
  <c r="T57" i="5" s="1"/>
  <c r="U57" i="5" s="1"/>
  <c r="C342" i="5"/>
  <c r="F127" i="5"/>
  <c r="V59" i="5" l="1"/>
  <c r="G67" i="5"/>
  <c r="H67" i="5" s="1"/>
  <c r="L67" i="5" s="1"/>
  <c r="M67" i="5" s="1"/>
  <c r="B68" i="5" s="1"/>
  <c r="K66" i="5"/>
  <c r="I131" i="5"/>
  <c r="C343" i="5"/>
  <c r="F128" i="5"/>
  <c r="V60" i="5" l="1"/>
  <c r="G68" i="5"/>
  <c r="H68" i="5" s="1"/>
  <c r="K67" i="5"/>
  <c r="I132" i="5"/>
  <c r="X57" i="5"/>
  <c r="Y57" i="5"/>
  <c r="Z57" i="5" s="1"/>
  <c r="O58" i="5" s="1"/>
  <c r="T58" i="5" s="1"/>
  <c r="U58" i="5" s="1"/>
  <c r="C344" i="5"/>
  <c r="F129" i="5"/>
  <c r="V61" i="5" l="1"/>
  <c r="K68" i="5"/>
  <c r="I133" i="5"/>
  <c r="C345" i="5"/>
  <c r="F130" i="5"/>
  <c r="V62" i="5" l="1"/>
  <c r="I134" i="5"/>
  <c r="L68" i="5"/>
  <c r="M68" i="5" s="1"/>
  <c r="B69" i="5" s="1"/>
  <c r="G69" i="5" s="1"/>
  <c r="Y58" i="5"/>
  <c r="Z58" i="5" s="1"/>
  <c r="O59" i="5" s="1"/>
  <c r="T59" i="5" s="1"/>
  <c r="U59" i="5" s="1"/>
  <c r="X58" i="5"/>
  <c r="C346" i="5"/>
  <c r="F131" i="5"/>
  <c r="V63" i="5" l="1"/>
  <c r="H69" i="5"/>
  <c r="I135" i="5"/>
  <c r="C347" i="5"/>
  <c r="F132" i="5"/>
  <c r="V64" i="5" l="1"/>
  <c r="I136" i="5"/>
  <c r="K69" i="5"/>
  <c r="L69" i="5"/>
  <c r="M69" i="5" s="1"/>
  <c r="B70" i="5" s="1"/>
  <c r="Y59" i="5"/>
  <c r="Z59" i="5" s="1"/>
  <c r="O60" i="5" s="1"/>
  <c r="T60" i="5" s="1"/>
  <c r="U60" i="5" s="1"/>
  <c r="X59" i="5"/>
  <c r="C348" i="5"/>
  <c r="F133" i="5"/>
  <c r="V65" i="5" l="1"/>
  <c r="G70" i="5"/>
  <c r="H70" i="5" s="1"/>
  <c r="I137" i="5"/>
  <c r="Y60" i="5"/>
  <c r="Z60" i="5" s="1"/>
  <c r="O61" i="5" s="1"/>
  <c r="T61" i="5" s="1"/>
  <c r="U61" i="5" s="1"/>
  <c r="C349" i="5"/>
  <c r="F134" i="5"/>
  <c r="V66" i="5" l="1"/>
  <c r="K70" i="5"/>
  <c r="I138" i="5"/>
  <c r="L70" i="5"/>
  <c r="M70" i="5" s="1"/>
  <c r="B71" i="5" s="1"/>
  <c r="X60" i="5"/>
  <c r="Y61" i="5"/>
  <c r="Z61" i="5" s="1"/>
  <c r="O62" i="5" s="1"/>
  <c r="T62" i="5" s="1"/>
  <c r="U62" i="5" s="1"/>
  <c r="C350" i="5"/>
  <c r="F135" i="5"/>
  <c r="G71" i="5" l="1"/>
  <c r="H71" i="5" s="1"/>
  <c r="I139" i="5"/>
  <c r="Y62" i="5"/>
  <c r="Z62" i="5" s="1"/>
  <c r="O63" i="5" s="1"/>
  <c r="T63" i="5" s="1"/>
  <c r="U63" i="5" s="1"/>
  <c r="X61" i="5"/>
  <c r="C351" i="5"/>
  <c r="F136" i="5"/>
  <c r="K71" i="5" l="1"/>
  <c r="I140" i="5"/>
  <c r="L71" i="5"/>
  <c r="M71" i="5" s="1"/>
  <c r="B72" i="5" s="1"/>
  <c r="X62" i="5"/>
  <c r="Y63" i="5"/>
  <c r="Z63" i="5" s="1"/>
  <c r="O64" i="5" s="1"/>
  <c r="T64" i="5" s="1"/>
  <c r="U64" i="5" s="1"/>
  <c r="C352" i="5"/>
  <c r="F137" i="5"/>
  <c r="G72" i="5" l="1"/>
  <c r="H72" i="5" s="1"/>
  <c r="I141" i="5"/>
  <c r="Y64" i="5"/>
  <c r="Z64" i="5" s="1"/>
  <c r="O65" i="5" s="1"/>
  <c r="T65" i="5" s="1"/>
  <c r="U65" i="5" s="1"/>
  <c r="X63" i="5"/>
  <c r="C353" i="5"/>
  <c r="F138" i="5"/>
  <c r="K72" i="5" l="1"/>
  <c r="I142" i="5"/>
  <c r="L72" i="5"/>
  <c r="M72" i="5" s="1"/>
  <c r="B73" i="5" s="1"/>
  <c r="X64" i="5"/>
  <c r="Y65" i="5"/>
  <c r="Z65" i="5" s="1"/>
  <c r="C354" i="5"/>
  <c r="F139" i="5"/>
  <c r="O66" i="5" l="1"/>
  <c r="T66" i="5" s="1"/>
  <c r="U66" i="5" s="1"/>
  <c r="W66" i="5" s="1"/>
  <c r="G73" i="5"/>
  <c r="H73" i="5" s="1"/>
  <c r="I143" i="5"/>
  <c r="X65" i="5"/>
  <c r="C355" i="5"/>
  <c r="F140" i="5"/>
  <c r="K73" i="5" l="1"/>
  <c r="I144" i="5"/>
  <c r="L73" i="5"/>
  <c r="M73" i="5" s="1"/>
  <c r="B74" i="5" s="1"/>
  <c r="Y66" i="5"/>
  <c r="Z66" i="5" s="1"/>
  <c r="O67" i="5" s="1"/>
  <c r="X66" i="5"/>
  <c r="C356" i="5"/>
  <c r="F141" i="5"/>
  <c r="T67" i="5" l="1"/>
  <c r="U67" i="5"/>
  <c r="Y67" i="5" s="1"/>
  <c r="Z67" i="5" s="1"/>
  <c r="O68" i="5" s="1"/>
  <c r="T68" i="5" s="1"/>
  <c r="G74" i="5"/>
  <c r="H74" i="5" s="1"/>
  <c r="I145" i="5"/>
  <c r="C357" i="5"/>
  <c r="F142" i="5"/>
  <c r="V67" i="5" l="1"/>
  <c r="V68" i="5" s="1"/>
  <c r="V69" i="5" s="1"/>
  <c r="K74" i="5"/>
  <c r="I146" i="5"/>
  <c r="L74" i="5"/>
  <c r="M74" i="5" s="1"/>
  <c r="B75" i="5" s="1"/>
  <c r="X67" i="5"/>
  <c r="C358" i="5"/>
  <c r="F143" i="5"/>
  <c r="U68" i="5" l="1"/>
  <c r="Y68" i="5" s="1"/>
  <c r="Z68" i="5" s="1"/>
  <c r="O69" i="5" s="1"/>
  <c r="T69" i="5" s="1"/>
  <c r="U69" i="5" s="1"/>
  <c r="Y69" i="5" s="1"/>
  <c r="Z69" i="5" s="1"/>
  <c r="O70" i="5" s="1"/>
  <c r="T70" i="5" s="1"/>
  <c r="V70" i="5"/>
  <c r="G75" i="5"/>
  <c r="H75" i="5" s="1"/>
  <c r="I147" i="5"/>
  <c r="X68" i="5"/>
  <c r="C359" i="5"/>
  <c r="F144" i="5"/>
  <c r="V71" i="5" l="1"/>
  <c r="U70" i="5"/>
  <c r="Y70" i="5" s="1"/>
  <c r="Z70" i="5" s="1"/>
  <c r="O71" i="5" s="1"/>
  <c r="T71" i="5" s="1"/>
  <c r="K75" i="5"/>
  <c r="I148" i="5"/>
  <c r="L75" i="5"/>
  <c r="M75" i="5" s="1"/>
  <c r="B76" i="5" s="1"/>
  <c r="X69" i="5"/>
  <c r="C360" i="5"/>
  <c r="F145" i="5"/>
  <c r="V72" i="5" l="1"/>
  <c r="U71" i="5"/>
  <c r="Y71" i="5" s="1"/>
  <c r="Z71" i="5" s="1"/>
  <c r="O72" i="5" s="1"/>
  <c r="T72" i="5" s="1"/>
  <c r="G76" i="5"/>
  <c r="H76" i="5" s="1"/>
  <c r="I149" i="5"/>
  <c r="X70" i="5"/>
  <c r="C361" i="5"/>
  <c r="F146" i="5"/>
  <c r="V73" i="5" l="1"/>
  <c r="U72" i="5"/>
  <c r="K76" i="5"/>
  <c r="I150" i="5"/>
  <c r="L76" i="5"/>
  <c r="M76" i="5" s="1"/>
  <c r="B77" i="5" s="1"/>
  <c r="X71" i="5"/>
  <c r="C362" i="5"/>
  <c r="F147" i="5"/>
  <c r="V74" i="5" l="1"/>
  <c r="G77" i="5"/>
  <c r="H77" i="5" s="1"/>
  <c r="I151" i="5"/>
  <c r="X72" i="5"/>
  <c r="Y72" i="5"/>
  <c r="Z72" i="5" s="1"/>
  <c r="O73" i="5" s="1"/>
  <c r="T73" i="5" s="1"/>
  <c r="U73" i="5" s="1"/>
  <c r="C363" i="5"/>
  <c r="F148" i="5"/>
  <c r="V75" i="5" l="1"/>
  <c r="K77" i="5"/>
  <c r="I152" i="5"/>
  <c r="L77" i="5"/>
  <c r="M77" i="5" s="1"/>
  <c r="B78" i="5" s="1"/>
  <c r="C364" i="5"/>
  <c r="F149" i="5"/>
  <c r="V76" i="5" l="1"/>
  <c r="G78" i="5"/>
  <c r="H78" i="5" s="1"/>
  <c r="I153" i="5"/>
  <c r="Y73" i="5"/>
  <c r="Z73" i="5" s="1"/>
  <c r="O74" i="5" s="1"/>
  <c r="T74" i="5" s="1"/>
  <c r="U74" i="5" s="1"/>
  <c r="X73" i="5"/>
  <c r="C365" i="5"/>
  <c r="F150" i="5"/>
  <c r="V77" i="5" l="1"/>
  <c r="K78" i="5"/>
  <c r="I154" i="5"/>
  <c r="L78" i="5"/>
  <c r="M78" i="5" s="1"/>
  <c r="B79" i="5" s="1"/>
  <c r="C366" i="5"/>
  <c r="F151" i="5"/>
  <c r="V78" i="5" l="1"/>
  <c r="G79" i="5"/>
  <c r="H79" i="5" s="1"/>
  <c r="I155" i="5"/>
  <c r="Y74" i="5"/>
  <c r="Z74" i="5" s="1"/>
  <c r="O75" i="5" s="1"/>
  <c r="T75" i="5" s="1"/>
  <c r="U75" i="5" s="1"/>
  <c r="X74" i="5"/>
  <c r="F152" i="5"/>
  <c r="I156" i="5" l="1"/>
  <c r="L79" i="5"/>
  <c r="M79" i="5" s="1"/>
  <c r="B80" i="5" s="1"/>
  <c r="K79" i="5"/>
  <c r="F153" i="5"/>
  <c r="G80" i="5" l="1"/>
  <c r="H80" i="5" s="1"/>
  <c r="I157" i="5"/>
  <c r="X75" i="5"/>
  <c r="Y75" i="5"/>
  <c r="Z75" i="5" s="1"/>
  <c r="O76" i="5" s="1"/>
  <c r="T76" i="5" s="1"/>
  <c r="U76" i="5" s="1"/>
  <c r="F154" i="5"/>
  <c r="K80" i="5" l="1"/>
  <c r="I158" i="5"/>
  <c r="L80" i="5"/>
  <c r="M80" i="5" s="1"/>
  <c r="B81" i="5" s="1"/>
  <c r="F155" i="5"/>
  <c r="G81" i="5" l="1"/>
  <c r="H81" i="5" s="1"/>
  <c r="L81" i="5" s="1"/>
  <c r="M81" i="5" s="1"/>
  <c r="B82" i="5" s="1"/>
  <c r="I159" i="5"/>
  <c r="X76" i="5"/>
  <c r="Y76" i="5"/>
  <c r="Z76" i="5" s="1"/>
  <c r="O77" i="5" s="1"/>
  <c r="T77" i="5" s="1"/>
  <c r="U77" i="5" s="1"/>
  <c r="F156" i="5"/>
  <c r="G82" i="5" l="1"/>
  <c r="H82" i="5" s="1"/>
  <c r="K81" i="5"/>
  <c r="I160" i="5"/>
  <c r="Y77" i="5"/>
  <c r="Z77" i="5" s="1"/>
  <c r="F157" i="5"/>
  <c r="O78" i="5" l="1"/>
  <c r="T78" i="5" s="1"/>
  <c r="U78" i="5" s="1"/>
  <c r="W78" i="5" s="1"/>
  <c r="K82" i="5"/>
  <c r="I161" i="5"/>
  <c r="L82" i="5"/>
  <c r="M82" i="5" s="1"/>
  <c r="B83" i="5" s="1"/>
  <c r="X77" i="5"/>
  <c r="F158" i="5"/>
  <c r="G83" i="5" l="1"/>
  <c r="H83" i="5" s="1"/>
  <c r="I162" i="5"/>
  <c r="Y78" i="5"/>
  <c r="Z78" i="5" s="1"/>
  <c r="O79" i="5" s="1"/>
  <c r="X78" i="5"/>
  <c r="F159" i="5"/>
  <c r="T79" i="5" l="1"/>
  <c r="U79" i="5"/>
  <c r="K83" i="5"/>
  <c r="I163" i="5"/>
  <c r="L83" i="5"/>
  <c r="M83" i="5" s="1"/>
  <c r="B84" i="5" s="1"/>
  <c r="F160" i="5"/>
  <c r="V79" i="5" l="1"/>
  <c r="V80" i="5" s="1"/>
  <c r="G84" i="5"/>
  <c r="H84" i="5" s="1"/>
  <c r="I164" i="5"/>
  <c r="Y79" i="5"/>
  <c r="Z79" i="5" s="1"/>
  <c r="O80" i="5" s="1"/>
  <c r="T80" i="5" s="1"/>
  <c r="X79" i="5"/>
  <c r="F161" i="5"/>
  <c r="V81" i="5" l="1"/>
  <c r="U80" i="5"/>
  <c r="K84" i="5"/>
  <c r="I165" i="5"/>
  <c r="L84" i="5"/>
  <c r="M84" i="5" s="1"/>
  <c r="B85" i="5" s="1"/>
  <c r="F162" i="5"/>
  <c r="V82" i="5" l="1"/>
  <c r="G85" i="5"/>
  <c r="H85" i="5" s="1"/>
  <c r="I166" i="5"/>
  <c r="Y80" i="5"/>
  <c r="Z80" i="5" s="1"/>
  <c r="O81" i="5" s="1"/>
  <c r="T81" i="5" s="1"/>
  <c r="U81" i="5" s="1"/>
  <c r="X80" i="5"/>
  <c r="F163" i="5"/>
  <c r="V83" i="5" l="1"/>
  <c r="K85" i="5"/>
  <c r="I167" i="5"/>
  <c r="L85" i="5"/>
  <c r="M85" i="5" s="1"/>
  <c r="B86" i="5" s="1"/>
  <c r="F164" i="5"/>
  <c r="V84" i="5" l="1"/>
  <c r="G86" i="5"/>
  <c r="H86" i="5" s="1"/>
  <c r="I168" i="5"/>
  <c r="X81" i="5"/>
  <c r="Y81" i="5"/>
  <c r="Z81" i="5" s="1"/>
  <c r="O82" i="5" s="1"/>
  <c r="T82" i="5" s="1"/>
  <c r="U82" i="5" s="1"/>
  <c r="F165" i="5"/>
  <c r="V85" i="5" l="1"/>
  <c r="K86" i="5"/>
  <c r="I169" i="5"/>
  <c r="L86" i="5"/>
  <c r="M86" i="5" s="1"/>
  <c r="B87" i="5" s="1"/>
  <c r="F166" i="5"/>
  <c r="V86" i="5" l="1"/>
  <c r="G87" i="5"/>
  <c r="H87" i="5" s="1"/>
  <c r="I170" i="5"/>
  <c r="K87" i="5"/>
  <c r="X82" i="5"/>
  <c r="Y82" i="5"/>
  <c r="Z82" i="5" s="1"/>
  <c r="O83" i="5" s="1"/>
  <c r="T83" i="5" s="1"/>
  <c r="U83" i="5" s="1"/>
  <c r="F167" i="5"/>
  <c r="V87" i="5" l="1"/>
  <c r="I171" i="5"/>
  <c r="L87" i="5"/>
  <c r="M87" i="5" s="1"/>
  <c r="B88" i="5" s="1"/>
  <c r="Y83" i="5"/>
  <c r="Z83" i="5" s="1"/>
  <c r="O84" i="5" s="1"/>
  <c r="T84" i="5" s="1"/>
  <c r="U84" i="5" s="1"/>
  <c r="F168" i="5"/>
  <c r="V88" i="5" l="1"/>
  <c r="G88" i="5"/>
  <c r="H88" i="5" s="1"/>
  <c r="I172" i="5"/>
  <c r="X83" i="5"/>
  <c r="Y84" i="5"/>
  <c r="Z84" i="5" s="1"/>
  <c r="O85" i="5" s="1"/>
  <c r="T85" i="5" s="1"/>
  <c r="U85" i="5" s="1"/>
  <c r="F169" i="5"/>
  <c r="V89" i="5" l="1"/>
  <c r="K88" i="5"/>
  <c r="I173" i="5"/>
  <c r="L88" i="5"/>
  <c r="M88" i="5" s="1"/>
  <c r="B89" i="5" s="1"/>
  <c r="X84" i="5"/>
  <c r="Y85" i="5"/>
  <c r="Z85" i="5" s="1"/>
  <c r="O86" i="5" s="1"/>
  <c r="T86" i="5" s="1"/>
  <c r="U86" i="5" s="1"/>
  <c r="F170" i="5"/>
  <c r="V90" i="5" l="1"/>
  <c r="G89" i="5"/>
  <c r="H89" i="5" s="1"/>
  <c r="I174" i="5"/>
  <c r="X85" i="5"/>
  <c r="Y86" i="5"/>
  <c r="Z86" i="5" s="1"/>
  <c r="O87" i="5" s="1"/>
  <c r="T87" i="5" s="1"/>
  <c r="U87" i="5" s="1"/>
  <c r="F171" i="5"/>
  <c r="K89" i="5" l="1"/>
  <c r="I175" i="5"/>
  <c r="L89" i="5"/>
  <c r="M89" i="5" s="1"/>
  <c r="B90" i="5" s="1"/>
  <c r="X86" i="5"/>
  <c r="Y87" i="5"/>
  <c r="Z87" i="5" s="1"/>
  <c r="O88" i="5" s="1"/>
  <c r="T88" i="5" s="1"/>
  <c r="U88" i="5" s="1"/>
  <c r="F172" i="5"/>
  <c r="G90" i="5" l="1"/>
  <c r="H90" i="5" s="1"/>
  <c r="I176" i="5"/>
  <c r="Y88" i="5"/>
  <c r="Z88" i="5" s="1"/>
  <c r="O89" i="5" s="1"/>
  <c r="T89" i="5" s="1"/>
  <c r="U89" i="5" s="1"/>
  <c r="X87" i="5"/>
  <c r="F173" i="5"/>
  <c r="K90" i="5" l="1"/>
  <c r="I177" i="5"/>
  <c r="L90" i="5"/>
  <c r="M90" i="5" s="1"/>
  <c r="B91" i="5" s="1"/>
  <c r="X88" i="5"/>
  <c r="Y89" i="5"/>
  <c r="Z89" i="5" s="1"/>
  <c r="F174" i="5"/>
  <c r="O90" i="5" l="1"/>
  <c r="T90" i="5" s="1"/>
  <c r="U90" i="5" s="1"/>
  <c r="W90" i="5" s="1"/>
  <c r="G91" i="5"/>
  <c r="H91" i="5" s="1"/>
  <c r="I178" i="5"/>
  <c r="X89" i="5"/>
  <c r="F175" i="5"/>
  <c r="I179" i="5" l="1"/>
  <c r="L91" i="5"/>
  <c r="M91" i="5" s="1"/>
  <c r="B92" i="5" s="1"/>
  <c r="K91" i="5"/>
  <c r="Y90" i="5"/>
  <c r="Z90" i="5" s="1"/>
  <c r="O91" i="5" s="1"/>
  <c r="X90" i="5"/>
  <c r="F176" i="5"/>
  <c r="T91" i="5" l="1"/>
  <c r="U91" i="5"/>
  <c r="G92" i="5"/>
  <c r="H92" i="5" s="1"/>
  <c r="I180" i="5"/>
  <c r="K92" i="5"/>
  <c r="F177" i="5"/>
  <c r="V91" i="5" l="1"/>
  <c r="V92" i="5" s="1"/>
  <c r="I181" i="5"/>
  <c r="L92" i="5"/>
  <c r="M92" i="5" s="1"/>
  <c r="B93" i="5" s="1"/>
  <c r="X91" i="5"/>
  <c r="Y91" i="5"/>
  <c r="Z91" i="5" s="1"/>
  <c r="O92" i="5" s="1"/>
  <c r="T92" i="5" s="1"/>
  <c r="F178" i="5"/>
  <c r="V93" i="5" l="1"/>
  <c r="U92" i="5"/>
  <c r="G93" i="5"/>
  <c r="H93" i="5" s="1"/>
  <c r="L93" i="5" s="1"/>
  <c r="M93" i="5" s="1"/>
  <c r="B94" i="5" s="1"/>
  <c r="I182" i="5"/>
  <c r="F179" i="5"/>
  <c r="V94" i="5" l="1"/>
  <c r="G94" i="5"/>
  <c r="H94" i="5" s="1"/>
  <c r="K93" i="5"/>
  <c r="I183" i="5"/>
  <c r="X92" i="5"/>
  <c r="Y92" i="5"/>
  <c r="Z92" i="5" s="1"/>
  <c r="O93" i="5" s="1"/>
  <c r="T93" i="5" s="1"/>
  <c r="U93" i="5" s="1"/>
  <c r="F180" i="5"/>
  <c r="V95" i="5" l="1"/>
  <c r="K94" i="5"/>
  <c r="I184" i="5"/>
  <c r="L94" i="5"/>
  <c r="M94" i="5" s="1"/>
  <c r="B95" i="5" s="1"/>
  <c r="Y93" i="5"/>
  <c r="Z93" i="5" s="1"/>
  <c r="O94" i="5" s="1"/>
  <c r="T94" i="5" s="1"/>
  <c r="U94" i="5" s="1"/>
  <c r="F181" i="5"/>
  <c r="V96" i="5" l="1"/>
  <c r="G95" i="5"/>
  <c r="H95" i="5" s="1"/>
  <c r="I185" i="5"/>
  <c r="Y94" i="5"/>
  <c r="Z94" i="5" s="1"/>
  <c r="O95" i="5" s="1"/>
  <c r="T95" i="5" s="1"/>
  <c r="U95" i="5" s="1"/>
  <c r="X93" i="5"/>
  <c r="F182" i="5"/>
  <c r="V97" i="5" l="1"/>
  <c r="K95" i="5"/>
  <c r="I186" i="5"/>
  <c r="L95" i="5"/>
  <c r="M95" i="5" s="1"/>
  <c r="B96" i="5" s="1"/>
  <c r="X94" i="5"/>
  <c r="Y95" i="5"/>
  <c r="Z95" i="5" s="1"/>
  <c r="O96" i="5" s="1"/>
  <c r="T96" i="5" s="1"/>
  <c r="U96" i="5" s="1"/>
  <c r="F183" i="5"/>
  <c r="V98" i="5" l="1"/>
  <c r="G96" i="5"/>
  <c r="H96" i="5" s="1"/>
  <c r="I187" i="5"/>
  <c r="Y96" i="5"/>
  <c r="Z96" i="5" s="1"/>
  <c r="O97" i="5" s="1"/>
  <c r="T97" i="5" s="1"/>
  <c r="U97" i="5" s="1"/>
  <c r="X95" i="5"/>
  <c r="F184" i="5"/>
  <c r="V99" i="5" l="1"/>
  <c r="K96" i="5"/>
  <c r="I188" i="5"/>
  <c r="L96" i="5"/>
  <c r="M96" i="5" s="1"/>
  <c r="B97" i="5" s="1"/>
  <c r="X96" i="5"/>
  <c r="F185" i="5"/>
  <c r="V100" i="5" l="1"/>
  <c r="G97" i="5"/>
  <c r="H97" i="5" s="1"/>
  <c r="I189" i="5"/>
  <c r="K97" i="5"/>
  <c r="Y97" i="5"/>
  <c r="Z97" i="5" s="1"/>
  <c r="O98" i="5" s="1"/>
  <c r="T98" i="5" s="1"/>
  <c r="U98" i="5" s="1"/>
  <c r="X97" i="5"/>
  <c r="F186" i="5"/>
  <c r="V101" i="5" l="1"/>
  <c r="I190" i="5"/>
  <c r="L97" i="5"/>
  <c r="M97" i="5" s="1"/>
  <c r="B98" i="5" s="1"/>
  <c r="F187" i="5"/>
  <c r="V102" i="5" l="1"/>
  <c r="G98" i="5"/>
  <c r="H98" i="5" s="1"/>
  <c r="I191" i="5"/>
  <c r="K98" i="5"/>
  <c r="X98" i="5"/>
  <c r="Y98" i="5"/>
  <c r="Z98" i="5" s="1"/>
  <c r="O99" i="5" s="1"/>
  <c r="T99" i="5" s="1"/>
  <c r="U99" i="5" s="1"/>
  <c r="F188" i="5"/>
  <c r="I192" i="5" l="1"/>
  <c r="L98" i="5"/>
  <c r="M98" i="5" s="1"/>
  <c r="B99" i="5" s="1"/>
  <c r="F189" i="5"/>
  <c r="G99" i="5" l="1"/>
  <c r="H99" i="5" s="1"/>
  <c r="I193" i="5"/>
  <c r="Y99" i="5"/>
  <c r="Z99" i="5" s="1"/>
  <c r="O100" i="5" s="1"/>
  <c r="T100" i="5" s="1"/>
  <c r="U100" i="5" s="1"/>
  <c r="X99" i="5"/>
  <c r="F190" i="5"/>
  <c r="K99" i="5" l="1"/>
  <c r="I194" i="5"/>
  <c r="L99" i="5"/>
  <c r="M99" i="5" s="1"/>
  <c r="B100" i="5" s="1"/>
  <c r="F191" i="5"/>
  <c r="G100" i="5" l="1"/>
  <c r="H100" i="5" s="1"/>
  <c r="I195" i="5"/>
  <c r="X100" i="5"/>
  <c r="Y100" i="5"/>
  <c r="Z100" i="5" s="1"/>
  <c r="O101" i="5" s="1"/>
  <c r="T101" i="5" s="1"/>
  <c r="U101" i="5" s="1"/>
  <c r="F192" i="5"/>
  <c r="K100" i="5" l="1"/>
  <c r="I196" i="5"/>
  <c r="L100" i="5"/>
  <c r="M100" i="5" s="1"/>
  <c r="B101" i="5" s="1"/>
  <c r="F193" i="5"/>
  <c r="G101" i="5" l="1"/>
  <c r="H101" i="5" s="1"/>
  <c r="I197" i="5"/>
  <c r="Y101" i="5"/>
  <c r="Z101" i="5" s="1"/>
  <c r="X101" i="5"/>
  <c r="F194" i="5"/>
  <c r="O102" i="5" l="1"/>
  <c r="T102" i="5" s="1"/>
  <c r="U102" i="5" s="1"/>
  <c r="W102" i="5" s="1"/>
  <c r="K101" i="5"/>
  <c r="I198" i="5"/>
  <c r="L101" i="5"/>
  <c r="M101" i="5" s="1"/>
  <c r="B102" i="5" s="1"/>
  <c r="F195" i="5"/>
  <c r="G102" i="5" l="1"/>
  <c r="H102" i="5" s="1"/>
  <c r="I199" i="5"/>
  <c r="Y102" i="5"/>
  <c r="Z102" i="5" s="1"/>
  <c r="O103" i="5" s="1"/>
  <c r="X102" i="5"/>
  <c r="F196" i="5"/>
  <c r="T103" i="5" l="1"/>
  <c r="U103" i="5"/>
  <c r="Y103" i="5" s="1"/>
  <c r="Z103" i="5" s="1"/>
  <c r="O104" i="5" s="1"/>
  <c r="T104" i="5" s="1"/>
  <c r="K102" i="5"/>
  <c r="I200" i="5"/>
  <c r="L102" i="5"/>
  <c r="M102" i="5" s="1"/>
  <c r="B103" i="5" s="1"/>
  <c r="F197" i="5"/>
  <c r="V103" i="5" l="1"/>
  <c r="V104" i="5" s="1"/>
  <c r="V105" i="5" s="1"/>
  <c r="G103" i="5"/>
  <c r="H103" i="5" s="1"/>
  <c r="I201" i="5"/>
  <c r="X103" i="5"/>
  <c r="F198" i="5"/>
  <c r="U104" i="5" l="1"/>
  <c r="Y104" i="5" s="1"/>
  <c r="Z104" i="5" s="1"/>
  <c r="O105" i="5" s="1"/>
  <c r="T105" i="5" s="1"/>
  <c r="U105" i="5" s="1"/>
  <c r="Y105" i="5" s="1"/>
  <c r="Z105" i="5" s="1"/>
  <c r="O106" i="5" s="1"/>
  <c r="T106" i="5" s="1"/>
  <c r="V106" i="5"/>
  <c r="I202" i="5"/>
  <c r="L103" i="5"/>
  <c r="M103" i="5" s="1"/>
  <c r="B104" i="5" s="1"/>
  <c r="K103" i="5"/>
  <c r="X104" i="5"/>
  <c r="F199" i="5"/>
  <c r="U106" i="5" l="1"/>
  <c r="V107" i="5"/>
  <c r="G104" i="5"/>
  <c r="H104" i="5" s="1"/>
  <c r="I203" i="5"/>
  <c r="K104" i="5"/>
  <c r="Y106" i="5"/>
  <c r="Z106" i="5" s="1"/>
  <c r="O107" i="5" s="1"/>
  <c r="T107" i="5" s="1"/>
  <c r="X105" i="5"/>
  <c r="F200" i="5"/>
  <c r="U107" i="5" l="1"/>
  <c r="V108" i="5"/>
  <c r="I204" i="5"/>
  <c r="L104" i="5"/>
  <c r="M104" i="5" s="1"/>
  <c r="B105" i="5" s="1"/>
  <c r="X106" i="5"/>
  <c r="Y107" i="5"/>
  <c r="Z107" i="5" s="1"/>
  <c r="O108" i="5" s="1"/>
  <c r="T108" i="5" s="1"/>
  <c r="F201" i="5"/>
  <c r="V109" i="5" l="1"/>
  <c r="U108" i="5"/>
  <c r="G105" i="5"/>
  <c r="H105" i="5" s="1"/>
  <c r="L105" i="5" s="1"/>
  <c r="M105" i="5" s="1"/>
  <c r="B106" i="5" s="1"/>
  <c r="G106" i="5" s="1"/>
  <c r="I205" i="5"/>
  <c r="X107" i="5"/>
  <c r="Y108" i="5"/>
  <c r="Z108" i="5" s="1"/>
  <c r="O109" i="5" s="1"/>
  <c r="T109" i="5" s="1"/>
  <c r="F202" i="5"/>
  <c r="V110" i="5" l="1"/>
  <c r="U109" i="5"/>
  <c r="K105" i="5"/>
  <c r="H106" i="5"/>
  <c r="I206" i="5"/>
  <c r="X108" i="5"/>
  <c r="Y109" i="5"/>
  <c r="Z109" i="5" s="1"/>
  <c r="O110" i="5" s="1"/>
  <c r="T110" i="5" s="1"/>
  <c r="F203" i="5"/>
  <c r="U110" i="5" l="1"/>
  <c r="V111" i="5"/>
  <c r="I207" i="5"/>
  <c r="K106" i="5"/>
  <c r="L106" i="5"/>
  <c r="M106" i="5" s="1"/>
  <c r="B107" i="5" s="1"/>
  <c r="X109" i="5"/>
  <c r="Y110" i="5"/>
  <c r="Z110" i="5" s="1"/>
  <c r="O111" i="5" s="1"/>
  <c r="T111" i="5" s="1"/>
  <c r="F204" i="5"/>
  <c r="V112" i="5" l="1"/>
  <c r="U111" i="5"/>
  <c r="Y111" i="5" s="1"/>
  <c r="Z111" i="5" s="1"/>
  <c r="O112" i="5" s="1"/>
  <c r="T112" i="5" s="1"/>
  <c r="G107" i="5"/>
  <c r="H107" i="5" s="1"/>
  <c r="I208" i="5"/>
  <c r="X110" i="5"/>
  <c r="F205" i="5"/>
  <c r="V113" i="5" l="1"/>
  <c r="U112" i="5"/>
  <c r="K107" i="5"/>
  <c r="I209" i="5"/>
  <c r="L107" i="5"/>
  <c r="M107" i="5" s="1"/>
  <c r="B108" i="5" s="1"/>
  <c r="Y112" i="5"/>
  <c r="Z112" i="5" s="1"/>
  <c r="O113" i="5" s="1"/>
  <c r="T113" i="5" s="1"/>
  <c r="X111" i="5"/>
  <c r="F206" i="5"/>
  <c r="V114" i="5" l="1"/>
  <c r="U113" i="5"/>
  <c r="G108" i="5"/>
  <c r="H108" i="5" s="1"/>
  <c r="I210" i="5"/>
  <c r="X112" i="5"/>
  <c r="Y113" i="5"/>
  <c r="Z113" i="5" s="1"/>
  <c r="O114" i="5" s="1"/>
  <c r="T114" i="5" s="1"/>
  <c r="F207" i="5"/>
  <c r="W114" i="5" l="1"/>
  <c r="U114" i="5"/>
  <c r="K108" i="5"/>
  <c r="I211" i="5"/>
  <c r="L108" i="5"/>
  <c r="M108" i="5" s="1"/>
  <c r="B109" i="5" s="1"/>
  <c r="X113" i="5"/>
  <c r="F208" i="5"/>
  <c r="G109" i="5" l="1"/>
  <c r="H109" i="5" s="1"/>
  <c r="I212" i="5"/>
  <c r="X114" i="5"/>
  <c r="F209" i="5"/>
  <c r="K109" i="5" l="1"/>
  <c r="I213" i="5"/>
  <c r="L109" i="5"/>
  <c r="M109" i="5" s="1"/>
  <c r="B110" i="5" s="1"/>
  <c r="F210" i="5"/>
  <c r="G110" i="5" l="1"/>
  <c r="H110" i="5" s="1"/>
  <c r="I214" i="5"/>
  <c r="F211" i="5"/>
  <c r="K110" i="5" l="1"/>
  <c r="I215" i="5"/>
  <c r="L110" i="5"/>
  <c r="M110" i="5" s="1"/>
  <c r="B111" i="5" s="1"/>
  <c r="F212" i="5"/>
  <c r="G111" i="5" l="1"/>
  <c r="H111" i="5" s="1"/>
  <c r="I216" i="5"/>
  <c r="F213" i="5"/>
  <c r="K111" i="5" l="1"/>
  <c r="I217" i="5"/>
  <c r="L111" i="5"/>
  <c r="M111" i="5" s="1"/>
  <c r="B112" i="5" s="1"/>
  <c r="F214" i="5"/>
  <c r="G112" i="5" l="1"/>
  <c r="H112" i="5" s="1"/>
  <c r="I218" i="5"/>
  <c r="F215" i="5"/>
  <c r="K112" i="5" l="1"/>
  <c r="I219" i="5"/>
  <c r="L112" i="5"/>
  <c r="M112" i="5" s="1"/>
  <c r="B113" i="5" s="1"/>
  <c r="F216" i="5"/>
  <c r="G113" i="5" l="1"/>
  <c r="H113" i="5" s="1"/>
  <c r="I220" i="5"/>
  <c r="F217" i="5"/>
  <c r="K113" i="5" l="1"/>
  <c r="I221" i="5"/>
  <c r="L113" i="5"/>
  <c r="M113" i="5" s="1"/>
  <c r="B114" i="5" s="1"/>
  <c r="Y114" i="5"/>
  <c r="Z114" i="5" s="1"/>
  <c r="O115" i="5" s="1"/>
  <c r="F218" i="5"/>
  <c r="T115" i="5" l="1"/>
  <c r="U115" i="5"/>
  <c r="Y115" i="5" s="1"/>
  <c r="Z115" i="5" s="1"/>
  <c r="O116" i="5" s="1"/>
  <c r="T116" i="5" s="1"/>
  <c r="G114" i="5"/>
  <c r="H114" i="5" s="1"/>
  <c r="I222" i="5"/>
  <c r="K114" i="5"/>
  <c r="F219" i="5"/>
  <c r="V115" i="5" l="1"/>
  <c r="V116" i="5" s="1"/>
  <c r="V117" i="5" s="1"/>
  <c r="I223" i="5"/>
  <c r="L114" i="5"/>
  <c r="M114" i="5" s="1"/>
  <c r="B115" i="5" s="1"/>
  <c r="X115" i="5"/>
  <c r="F220" i="5"/>
  <c r="U116" i="5" l="1"/>
  <c r="Y116" i="5" s="1"/>
  <c r="Z116" i="5" s="1"/>
  <c r="O117" i="5" s="1"/>
  <c r="T117" i="5" s="1"/>
  <c r="U117" i="5" s="1"/>
  <c r="Y117" i="5" s="1"/>
  <c r="Z117" i="5" s="1"/>
  <c r="O118" i="5" s="1"/>
  <c r="T118" i="5" s="1"/>
  <c r="V118" i="5"/>
  <c r="G115" i="5"/>
  <c r="H115" i="5" s="1"/>
  <c r="I224" i="5"/>
  <c r="X116" i="5"/>
  <c r="F221" i="5"/>
  <c r="F222" i="5" s="1"/>
  <c r="F223" i="5" s="1"/>
  <c r="F224" i="5" s="1"/>
  <c r="F225" i="5" s="1"/>
  <c r="F226" i="5" s="1"/>
  <c r="F227" i="5" s="1"/>
  <c r="F228" i="5" s="1"/>
  <c r="F229" i="5" s="1"/>
  <c r="F230" i="5" s="1"/>
  <c r="F231" i="5" s="1"/>
  <c r="F232" i="5" s="1"/>
  <c r="F233" i="5" s="1"/>
  <c r="F234" i="5" s="1"/>
  <c r="F235" i="5" s="1"/>
  <c r="F236" i="5" s="1"/>
  <c r="F237" i="5" s="1"/>
  <c r="F238" i="5" s="1"/>
  <c r="F239" i="5" s="1"/>
  <c r="F240" i="5" s="1"/>
  <c r="F241" i="5" s="1"/>
  <c r="F242" i="5" s="1"/>
  <c r="F243" i="5" s="1"/>
  <c r="F244" i="5" s="1"/>
  <c r="F245" i="5" s="1"/>
  <c r="F246" i="5" s="1"/>
  <c r="F247" i="5" s="1"/>
  <c r="F248" i="5" s="1"/>
  <c r="F249" i="5" s="1"/>
  <c r="F250" i="5" s="1"/>
  <c r="F251" i="5" s="1"/>
  <c r="F252" i="5" s="1"/>
  <c r="F253" i="5" s="1"/>
  <c r="F254" i="5" s="1"/>
  <c r="F255" i="5" s="1"/>
  <c r="F256" i="5" s="1"/>
  <c r="F257" i="5" s="1"/>
  <c r="F258" i="5" s="1"/>
  <c r="F259" i="5" s="1"/>
  <c r="F260" i="5" s="1"/>
  <c r="F261" i="5" s="1"/>
  <c r="F262" i="5" s="1"/>
  <c r="F263" i="5" s="1"/>
  <c r="F264" i="5" s="1"/>
  <c r="F265" i="5" s="1"/>
  <c r="F266" i="5" s="1"/>
  <c r="F267" i="5" s="1"/>
  <c r="F268" i="5" s="1"/>
  <c r="F269" i="5" s="1"/>
  <c r="F270" i="5" s="1"/>
  <c r="F271" i="5" s="1"/>
  <c r="F272" i="5" s="1"/>
  <c r="F273" i="5" s="1"/>
  <c r="F274" i="5" s="1"/>
  <c r="F275" i="5" s="1"/>
  <c r="F276" i="5" s="1"/>
  <c r="F277" i="5" s="1"/>
  <c r="F278" i="5" s="1"/>
  <c r="F279" i="5" s="1"/>
  <c r="F280" i="5" s="1"/>
  <c r="F281" i="5" s="1"/>
  <c r="F282" i="5" s="1"/>
  <c r="F283" i="5" s="1"/>
  <c r="F284" i="5" s="1"/>
  <c r="F285" i="5" s="1"/>
  <c r="F286" i="5" s="1"/>
  <c r="F287" i="5" s="1"/>
  <c r="F288" i="5" s="1"/>
  <c r="F289" i="5" s="1"/>
  <c r="F290" i="5" s="1"/>
  <c r="F291" i="5" s="1"/>
  <c r="F292" i="5" s="1"/>
  <c r="F293" i="5" s="1"/>
  <c r="F294" i="5" s="1"/>
  <c r="F295" i="5" s="1"/>
  <c r="F296" i="5" s="1"/>
  <c r="F297" i="5" s="1"/>
  <c r="F298" i="5" s="1"/>
  <c r="F299" i="5" s="1"/>
  <c r="F300" i="5" s="1"/>
  <c r="F301" i="5" s="1"/>
  <c r="F302" i="5" s="1"/>
  <c r="F303" i="5" s="1"/>
  <c r="F304" i="5" s="1"/>
  <c r="F305" i="5" s="1"/>
  <c r="F306" i="5" s="1"/>
  <c r="F307" i="5" s="1"/>
  <c r="F308" i="5" s="1"/>
  <c r="F309" i="5" s="1"/>
  <c r="F310" i="5" s="1"/>
  <c r="F311" i="5" s="1"/>
  <c r="F312" i="5" s="1"/>
  <c r="F313" i="5" s="1"/>
  <c r="F314" i="5" s="1"/>
  <c r="F315" i="5" s="1"/>
  <c r="F316" i="5" s="1"/>
  <c r="F317" i="5" s="1"/>
  <c r="F318" i="5" s="1"/>
  <c r="F319" i="5" s="1"/>
  <c r="F320" i="5" s="1"/>
  <c r="F321" i="5" s="1"/>
  <c r="F322" i="5" s="1"/>
  <c r="F323" i="5" s="1"/>
  <c r="F324" i="5" s="1"/>
  <c r="F325" i="5" s="1"/>
  <c r="F326" i="5" s="1"/>
  <c r="F327" i="5" s="1"/>
  <c r="F328" i="5" s="1"/>
  <c r="F329" i="5" s="1"/>
  <c r="F330" i="5" s="1"/>
  <c r="F331" i="5" s="1"/>
  <c r="F332" i="5" s="1"/>
  <c r="F333" i="5" s="1"/>
  <c r="F334" i="5" s="1"/>
  <c r="F335" i="5" s="1"/>
  <c r="F336" i="5" s="1"/>
  <c r="F337" i="5" s="1"/>
  <c r="F338" i="5" s="1"/>
  <c r="F339" i="5" s="1"/>
  <c r="F340" i="5" s="1"/>
  <c r="F341" i="5" s="1"/>
  <c r="F342" i="5" s="1"/>
  <c r="F343" i="5" s="1"/>
  <c r="F344" i="5" s="1"/>
  <c r="F345" i="5" s="1"/>
  <c r="F346" i="5" s="1"/>
  <c r="F347" i="5" s="1"/>
  <c r="F348" i="5" s="1"/>
  <c r="F349" i="5" s="1"/>
  <c r="F350" i="5" s="1"/>
  <c r="F351" i="5" s="1"/>
  <c r="F352" i="5" s="1"/>
  <c r="F353" i="5" s="1"/>
  <c r="F354" i="5" s="1"/>
  <c r="F355" i="5" s="1"/>
  <c r="F356" i="5" s="1"/>
  <c r="F357" i="5" s="1"/>
  <c r="F358" i="5" s="1"/>
  <c r="F359" i="5" s="1"/>
  <c r="F360" i="5" s="1"/>
  <c r="F361" i="5" s="1"/>
  <c r="F362" i="5" s="1"/>
  <c r="F363" i="5" s="1"/>
  <c r="F364" i="5" s="1"/>
  <c r="F365" i="5" s="1"/>
  <c r="F366" i="5" s="1"/>
  <c r="V119" i="5" l="1"/>
  <c r="U118" i="5"/>
  <c r="I225" i="5"/>
  <c r="L115" i="5"/>
  <c r="M115" i="5" s="1"/>
  <c r="B116" i="5" s="1"/>
  <c r="G116" i="5" s="1"/>
  <c r="K115" i="5"/>
  <c r="Y118" i="5"/>
  <c r="Z118" i="5" s="1"/>
  <c r="O119" i="5" s="1"/>
  <c r="T119" i="5" s="1"/>
  <c r="X117" i="5"/>
  <c r="V120" i="5" l="1"/>
  <c r="U119" i="5"/>
  <c r="H116" i="5"/>
  <c r="I226" i="5"/>
  <c r="X118" i="5"/>
  <c r="Y119" i="5"/>
  <c r="Z119" i="5" s="1"/>
  <c r="O120" i="5" s="1"/>
  <c r="T120" i="5" s="1"/>
  <c r="V121" i="5" l="1"/>
  <c r="U120" i="5"/>
  <c r="I227" i="5"/>
  <c r="K116" i="5"/>
  <c r="X119" i="5"/>
  <c r="L116" i="5"/>
  <c r="M116" i="5" s="1"/>
  <c r="B117" i="5" s="1"/>
  <c r="Y120" i="5"/>
  <c r="Z120" i="5" s="1"/>
  <c r="O121" i="5" s="1"/>
  <c r="T121" i="5" s="1"/>
  <c r="V122" i="5" l="1"/>
  <c r="U121" i="5"/>
  <c r="G117" i="5"/>
  <c r="K117" i="5" s="1"/>
  <c r="I228" i="5"/>
  <c r="X120" i="5"/>
  <c r="Y121" i="5"/>
  <c r="Z121" i="5" s="1"/>
  <c r="O122" i="5" s="1"/>
  <c r="T122" i="5" s="1"/>
  <c r="V123" i="5" l="1"/>
  <c r="U122" i="5"/>
  <c r="Y122" i="5" s="1"/>
  <c r="Z122" i="5" s="1"/>
  <c r="O123" i="5" s="1"/>
  <c r="T123" i="5" s="1"/>
  <c r="H117" i="5"/>
  <c r="L117" i="5" s="1"/>
  <c r="M117" i="5" s="1"/>
  <c r="B118" i="5" s="1"/>
  <c r="G118" i="5" s="1"/>
  <c r="H118" i="5" s="1"/>
  <c r="L118" i="5" s="1"/>
  <c r="M118" i="5" s="1"/>
  <c r="B119" i="5" s="1"/>
  <c r="I229" i="5"/>
  <c r="X121" i="5"/>
  <c r="U123" i="5" l="1"/>
  <c r="V124" i="5"/>
  <c r="G119" i="5"/>
  <c r="H119" i="5" s="1"/>
  <c r="L119" i="5" s="1"/>
  <c r="M119" i="5" s="1"/>
  <c r="B120" i="5" s="1"/>
  <c r="G120" i="5" s="1"/>
  <c r="K118" i="5"/>
  <c r="I230" i="5"/>
  <c r="X122" i="5"/>
  <c r="K119" i="5"/>
  <c r="Y123" i="5"/>
  <c r="Z123" i="5" s="1"/>
  <c r="O124" i="5" s="1"/>
  <c r="T124" i="5" s="1"/>
  <c r="V125" i="5" l="1"/>
  <c r="U124" i="5"/>
  <c r="Y124" i="5" s="1"/>
  <c r="Z124" i="5" s="1"/>
  <c r="O125" i="5" s="1"/>
  <c r="T125" i="5" s="1"/>
  <c r="H120" i="5"/>
  <c r="L120" i="5" s="1"/>
  <c r="M120" i="5" s="1"/>
  <c r="B121" i="5" s="1"/>
  <c r="I231" i="5"/>
  <c r="X123" i="5"/>
  <c r="V126" i="5" l="1"/>
  <c r="U125" i="5"/>
  <c r="G121" i="5"/>
  <c r="H121" i="5" s="1"/>
  <c r="I232" i="5"/>
  <c r="K120" i="5"/>
  <c r="X124" i="5"/>
  <c r="Y125" i="5"/>
  <c r="Z125" i="5" s="1"/>
  <c r="O126" i="5" s="1"/>
  <c r="T126" i="5" s="1"/>
  <c r="W126" i="5" l="1"/>
  <c r="U126" i="5"/>
  <c r="K121" i="5"/>
  <c r="I233" i="5"/>
  <c r="X125" i="5"/>
  <c r="L121" i="5"/>
  <c r="M121" i="5" s="1"/>
  <c r="B122" i="5" s="1"/>
  <c r="G122" i="5" l="1"/>
  <c r="H122" i="5" s="1"/>
  <c r="I234" i="5"/>
  <c r="X126" i="5"/>
  <c r="K122" i="5" l="1"/>
  <c r="I235" i="5"/>
  <c r="L122" i="5"/>
  <c r="M122" i="5" s="1"/>
  <c r="B123" i="5" s="1"/>
  <c r="G123" i="5" l="1"/>
  <c r="H123" i="5" s="1"/>
  <c r="I236" i="5"/>
  <c r="K123" i="5" l="1"/>
  <c r="I237" i="5"/>
  <c r="L123" i="5"/>
  <c r="M123" i="5" s="1"/>
  <c r="B124" i="5" s="1"/>
  <c r="G124" i="5" l="1"/>
  <c r="H124" i="5" s="1"/>
  <c r="I238" i="5"/>
  <c r="K124" i="5" l="1"/>
  <c r="I239" i="5"/>
  <c r="L124" i="5"/>
  <c r="M124" i="5" s="1"/>
  <c r="B125" i="5" s="1"/>
  <c r="G125" i="5" l="1"/>
  <c r="H125" i="5" s="1"/>
  <c r="I240" i="5"/>
  <c r="K125" i="5" l="1"/>
  <c r="I241" i="5"/>
  <c r="L125" i="5"/>
  <c r="M125" i="5" s="1"/>
  <c r="B126" i="5" s="1"/>
  <c r="G126" i="5" l="1"/>
  <c r="H126" i="5" s="1"/>
  <c r="I242" i="5"/>
  <c r="K126" i="5"/>
  <c r="Y126" i="5"/>
  <c r="Z126" i="5" s="1"/>
  <c r="O127" i="5" s="1"/>
  <c r="T127" i="5" l="1"/>
  <c r="U127" i="5"/>
  <c r="I243" i="5"/>
  <c r="L126" i="5"/>
  <c r="M126" i="5" s="1"/>
  <c r="B127" i="5" s="1"/>
  <c r="V127" i="5" l="1"/>
  <c r="V128" i="5" s="1"/>
  <c r="G127" i="5"/>
  <c r="H127" i="5" s="1"/>
  <c r="I244" i="5"/>
  <c r="X127" i="5"/>
  <c r="Y127" i="5"/>
  <c r="Z127" i="5" s="1"/>
  <c r="O128" i="5" s="1"/>
  <c r="T128" i="5" s="1"/>
  <c r="V129" i="5" l="1"/>
  <c r="U128" i="5"/>
  <c r="I245" i="5"/>
  <c r="L127" i="5"/>
  <c r="M127" i="5" s="1"/>
  <c r="B128" i="5" s="1"/>
  <c r="K127" i="5"/>
  <c r="V130" i="5" l="1"/>
  <c r="G128" i="5"/>
  <c r="H128" i="5" s="1"/>
  <c r="I246" i="5"/>
  <c r="X128" i="5"/>
  <c r="K128" i="5"/>
  <c r="Y128" i="5"/>
  <c r="Z128" i="5" s="1"/>
  <c r="O129" i="5" s="1"/>
  <c r="T129" i="5" s="1"/>
  <c r="U129" i="5" s="1"/>
  <c r="V131" i="5" l="1"/>
  <c r="I247" i="5"/>
  <c r="L128" i="5"/>
  <c r="M128" i="5" s="1"/>
  <c r="B129" i="5" s="1"/>
  <c r="V132" i="5" l="1"/>
  <c r="G129" i="5"/>
  <c r="H129" i="5" s="1"/>
  <c r="L129" i="5" s="1"/>
  <c r="M129" i="5" s="1"/>
  <c r="B130" i="5" s="1"/>
  <c r="I248" i="5"/>
  <c r="Y129" i="5"/>
  <c r="Z129" i="5" s="1"/>
  <c r="O130" i="5" s="1"/>
  <c r="T130" i="5" s="1"/>
  <c r="U130" i="5" s="1"/>
  <c r="X129" i="5"/>
  <c r="K129" i="5"/>
  <c r="V133" i="5" l="1"/>
  <c r="G130" i="5"/>
  <c r="H130" i="5" s="1"/>
  <c r="L130" i="5" s="1"/>
  <c r="M130" i="5" s="1"/>
  <c r="B131" i="5" s="1"/>
  <c r="G131" i="5" s="1"/>
  <c r="H131" i="5" s="1"/>
  <c r="I249" i="5"/>
  <c r="K130" i="5"/>
  <c r="V134" i="5" l="1"/>
  <c r="I250" i="5"/>
  <c r="K131" i="5"/>
  <c r="Y130" i="5"/>
  <c r="Z130" i="5" s="1"/>
  <c r="O131" i="5" s="1"/>
  <c r="T131" i="5" s="1"/>
  <c r="U131" i="5" s="1"/>
  <c r="L131" i="5"/>
  <c r="M131" i="5" s="1"/>
  <c r="B132" i="5" s="1"/>
  <c r="X130" i="5"/>
  <c r="V135" i="5" l="1"/>
  <c r="G132" i="5"/>
  <c r="H132" i="5" s="1"/>
  <c r="I251" i="5"/>
  <c r="V136" i="5" l="1"/>
  <c r="K132" i="5"/>
  <c r="I252" i="5"/>
  <c r="X131" i="5"/>
  <c r="L132" i="5"/>
  <c r="M132" i="5" s="1"/>
  <c r="B133" i="5" s="1"/>
  <c r="Y131" i="5"/>
  <c r="Z131" i="5" s="1"/>
  <c r="O132" i="5" s="1"/>
  <c r="T132" i="5" s="1"/>
  <c r="U132" i="5" s="1"/>
  <c r="V137" i="5" l="1"/>
  <c r="G133" i="5"/>
  <c r="K133" i="5" s="1"/>
  <c r="I253" i="5"/>
  <c r="V138" i="5" l="1"/>
  <c r="H133" i="5"/>
  <c r="I254" i="5"/>
  <c r="L133" i="5"/>
  <c r="M133" i="5" s="1"/>
  <c r="B134" i="5" s="1"/>
  <c r="X132" i="5"/>
  <c r="Y132" i="5"/>
  <c r="Z132" i="5" s="1"/>
  <c r="O133" i="5" s="1"/>
  <c r="T133" i="5" s="1"/>
  <c r="U133" i="5" s="1"/>
  <c r="G134" i="5" l="1"/>
  <c r="H134" i="5" s="1"/>
  <c r="I255" i="5"/>
  <c r="K134" i="5" l="1"/>
  <c r="I256" i="5"/>
  <c r="X133" i="5"/>
  <c r="Y133" i="5"/>
  <c r="Z133" i="5" s="1"/>
  <c r="O134" i="5" s="1"/>
  <c r="T134" i="5" s="1"/>
  <c r="U134" i="5" s="1"/>
  <c r="L134" i="5"/>
  <c r="M134" i="5" s="1"/>
  <c r="B135" i="5" s="1"/>
  <c r="G135" i="5" l="1"/>
  <c r="H135" i="5" s="1"/>
  <c r="I257" i="5"/>
  <c r="K135" i="5" l="1"/>
  <c r="I258" i="5"/>
  <c r="X134" i="5"/>
  <c r="L135" i="5"/>
  <c r="M135" i="5" s="1"/>
  <c r="B136" i="5" s="1"/>
  <c r="Y134" i="5"/>
  <c r="Z134" i="5" s="1"/>
  <c r="O135" i="5" s="1"/>
  <c r="T135" i="5" s="1"/>
  <c r="U135" i="5" s="1"/>
  <c r="G136" i="5" l="1"/>
  <c r="H136" i="5" s="1"/>
  <c r="I259" i="5"/>
  <c r="K136" i="5"/>
  <c r="I260" i="5" l="1"/>
  <c r="L136" i="5"/>
  <c r="M136" i="5" s="1"/>
  <c r="B137" i="5" s="1"/>
  <c r="Y135" i="5"/>
  <c r="Z135" i="5" s="1"/>
  <c r="O136" i="5" s="1"/>
  <c r="T136" i="5" s="1"/>
  <c r="U136" i="5" s="1"/>
  <c r="X135" i="5"/>
  <c r="G137" i="5" l="1"/>
  <c r="H137" i="5" s="1"/>
  <c r="I261" i="5"/>
  <c r="Y136" i="5"/>
  <c r="Z136" i="5" s="1"/>
  <c r="O137" i="5" s="1"/>
  <c r="T137" i="5" s="1"/>
  <c r="U137" i="5" s="1"/>
  <c r="K137" i="5" l="1"/>
  <c r="I262" i="5"/>
  <c r="L137" i="5"/>
  <c r="M137" i="5" s="1"/>
  <c r="B138" i="5" s="1"/>
  <c r="Y137" i="5"/>
  <c r="Z137" i="5" s="1"/>
  <c r="X136" i="5"/>
  <c r="O138" i="5" l="1"/>
  <c r="T138" i="5" s="1"/>
  <c r="U138" i="5" s="1"/>
  <c r="W138" i="5" s="1"/>
  <c r="G138" i="5"/>
  <c r="H138" i="5" s="1"/>
  <c r="I263" i="5"/>
  <c r="X137" i="5"/>
  <c r="K138" i="5" l="1"/>
  <c r="I264" i="5"/>
  <c r="L138" i="5"/>
  <c r="M138" i="5" s="1"/>
  <c r="B139" i="5" s="1"/>
  <c r="Y138" i="5"/>
  <c r="Z138" i="5" s="1"/>
  <c r="O139" i="5" s="1"/>
  <c r="X138" i="5"/>
  <c r="T139" i="5" l="1"/>
  <c r="U139" i="5"/>
  <c r="Y139" i="5" s="1"/>
  <c r="Z139" i="5" s="1"/>
  <c r="O140" i="5" s="1"/>
  <c r="T140" i="5" s="1"/>
  <c r="G139" i="5"/>
  <c r="H139" i="5" s="1"/>
  <c r="I265" i="5"/>
  <c r="V139" i="5" l="1"/>
  <c r="V140" i="5" s="1"/>
  <c r="I266" i="5"/>
  <c r="L139" i="5"/>
  <c r="M139" i="5" s="1"/>
  <c r="B140" i="5" s="1"/>
  <c r="K139" i="5"/>
  <c r="X139" i="5"/>
  <c r="V141" i="5" l="1"/>
  <c r="U140" i="5"/>
  <c r="Y140" i="5" s="1"/>
  <c r="Z140" i="5" s="1"/>
  <c r="O141" i="5" s="1"/>
  <c r="T141" i="5" s="1"/>
  <c r="G140" i="5"/>
  <c r="H140" i="5" s="1"/>
  <c r="I267" i="5"/>
  <c r="X140" i="5"/>
  <c r="K140" i="5"/>
  <c r="V142" i="5" l="1"/>
  <c r="U141" i="5"/>
  <c r="Y141" i="5" s="1"/>
  <c r="Z141" i="5" s="1"/>
  <c r="O142" i="5" s="1"/>
  <c r="T142" i="5" s="1"/>
  <c r="I268" i="5"/>
  <c r="L140" i="5"/>
  <c r="M140" i="5" s="1"/>
  <c r="B141" i="5" s="1"/>
  <c r="X141" i="5"/>
  <c r="V143" i="5" l="1"/>
  <c r="U142" i="5"/>
  <c r="Y142" i="5" s="1"/>
  <c r="Z142" i="5" s="1"/>
  <c r="O143" i="5" s="1"/>
  <c r="T143" i="5" s="1"/>
  <c r="G141" i="5"/>
  <c r="H141" i="5" s="1"/>
  <c r="L141" i="5" s="1"/>
  <c r="M141" i="5" s="1"/>
  <c r="B142" i="5" s="1"/>
  <c r="I269" i="5"/>
  <c r="X142" i="5"/>
  <c r="K141" i="5"/>
  <c r="V144" i="5" l="1"/>
  <c r="U143" i="5"/>
  <c r="Y143" i="5" s="1"/>
  <c r="Z143" i="5" s="1"/>
  <c r="O144" i="5" s="1"/>
  <c r="T144" i="5" s="1"/>
  <c r="G142" i="5"/>
  <c r="H142" i="5" s="1"/>
  <c r="I270" i="5"/>
  <c r="K142" i="5"/>
  <c r="X143" i="5"/>
  <c r="V145" i="5" l="1"/>
  <c r="U144" i="5"/>
  <c r="Y144" i="5" s="1"/>
  <c r="Z144" i="5" s="1"/>
  <c r="O145" i="5" s="1"/>
  <c r="T145" i="5" s="1"/>
  <c r="I271" i="5"/>
  <c r="X144" i="5"/>
  <c r="L142" i="5"/>
  <c r="M142" i="5" s="1"/>
  <c r="B143" i="5" s="1"/>
  <c r="V146" i="5" l="1"/>
  <c r="U145" i="5"/>
  <c r="Y145" i="5" s="1"/>
  <c r="Z145" i="5" s="1"/>
  <c r="O146" i="5" s="1"/>
  <c r="T146" i="5" s="1"/>
  <c r="G143" i="5"/>
  <c r="H143" i="5" s="1"/>
  <c r="I272" i="5"/>
  <c r="X145" i="5"/>
  <c r="V147" i="5" l="1"/>
  <c r="U146" i="5"/>
  <c r="Y146" i="5" s="1"/>
  <c r="Z146" i="5" s="1"/>
  <c r="O147" i="5" s="1"/>
  <c r="T147" i="5" s="1"/>
  <c r="K143" i="5"/>
  <c r="I273" i="5"/>
  <c r="X146" i="5"/>
  <c r="L143" i="5"/>
  <c r="M143" i="5" s="1"/>
  <c r="B144" i="5" s="1"/>
  <c r="V148" i="5" l="1"/>
  <c r="U147" i="5"/>
  <c r="Y147" i="5" s="1"/>
  <c r="Z147" i="5" s="1"/>
  <c r="O148" i="5" s="1"/>
  <c r="T148" i="5" s="1"/>
  <c r="G144" i="5"/>
  <c r="H144" i="5" s="1"/>
  <c r="I274" i="5"/>
  <c r="X147" i="5"/>
  <c r="V149" i="5" l="1"/>
  <c r="U148" i="5"/>
  <c r="Y148" i="5" s="1"/>
  <c r="Z148" i="5" s="1"/>
  <c r="O149" i="5" s="1"/>
  <c r="T149" i="5" s="1"/>
  <c r="K144" i="5"/>
  <c r="I275" i="5"/>
  <c r="X148" i="5"/>
  <c r="L144" i="5"/>
  <c r="M144" i="5" s="1"/>
  <c r="B145" i="5" s="1"/>
  <c r="V150" i="5" l="1"/>
  <c r="U149" i="5"/>
  <c r="Y149" i="5" s="1"/>
  <c r="Z149" i="5" s="1"/>
  <c r="O150" i="5" s="1"/>
  <c r="T150" i="5" s="1"/>
  <c r="G145" i="5"/>
  <c r="H145" i="5" s="1"/>
  <c r="I276" i="5"/>
  <c r="X149" i="5"/>
  <c r="W150" i="5" l="1"/>
  <c r="U150" i="5"/>
  <c r="K145" i="5"/>
  <c r="I277" i="5"/>
  <c r="L145" i="5"/>
  <c r="M145" i="5" s="1"/>
  <c r="B146" i="5" s="1"/>
  <c r="X150" i="5"/>
  <c r="G146" i="5" l="1"/>
  <c r="K146" i="5" s="1"/>
  <c r="I278" i="5"/>
  <c r="H146" i="5" l="1"/>
  <c r="I279" i="5"/>
  <c r="L146" i="5"/>
  <c r="M146" i="5" s="1"/>
  <c r="B147" i="5" s="1"/>
  <c r="G147" i="5" l="1"/>
  <c r="H147" i="5" s="1"/>
  <c r="I280" i="5"/>
  <c r="K147" i="5" l="1"/>
  <c r="I281" i="5"/>
  <c r="L147" i="5"/>
  <c r="M147" i="5" s="1"/>
  <c r="B148" i="5" s="1"/>
  <c r="G148" i="5" l="1"/>
  <c r="H148" i="5" s="1"/>
  <c r="I282" i="5"/>
  <c r="K148" i="5" l="1"/>
  <c r="I283" i="5"/>
  <c r="L148" i="5"/>
  <c r="M148" i="5" s="1"/>
  <c r="B149" i="5" s="1"/>
  <c r="G149" i="5" l="1"/>
  <c r="H149" i="5" s="1"/>
  <c r="I284" i="5"/>
  <c r="K149" i="5" l="1"/>
  <c r="I285" i="5"/>
  <c r="L149" i="5"/>
  <c r="M149" i="5" s="1"/>
  <c r="B150" i="5" s="1"/>
  <c r="G150" i="5" l="1"/>
  <c r="H150" i="5" s="1"/>
  <c r="Y150" i="5"/>
  <c r="Z150" i="5" s="1"/>
  <c r="O151" i="5" s="1"/>
  <c r="I286" i="5"/>
  <c r="T151" i="5" l="1"/>
  <c r="X151" i="5" s="1"/>
  <c r="U151" i="5"/>
  <c r="Y151" i="5" s="1"/>
  <c r="Z151" i="5" s="1"/>
  <c r="O152" i="5" s="1"/>
  <c r="T152" i="5" s="1"/>
  <c r="K150" i="5"/>
  <c r="I287" i="5"/>
  <c r="L150" i="5"/>
  <c r="M150" i="5" s="1"/>
  <c r="B151" i="5" s="1"/>
  <c r="V151" i="5" l="1"/>
  <c r="V152" i="5" s="1"/>
  <c r="U152" i="5" s="1"/>
  <c r="G151" i="5"/>
  <c r="H151" i="5" s="1"/>
  <c r="I288" i="5"/>
  <c r="V153" i="5" l="1"/>
  <c r="V154" i="5" s="1"/>
  <c r="I289" i="5"/>
  <c r="K151" i="5"/>
  <c r="L151" i="5"/>
  <c r="M151" i="5" s="1"/>
  <c r="B152" i="5" s="1"/>
  <c r="G152" i="5" s="1"/>
  <c r="X152" i="5"/>
  <c r="Y152" i="5"/>
  <c r="Z152" i="5" s="1"/>
  <c r="O153" i="5" s="1"/>
  <c r="T153" i="5" s="1"/>
  <c r="U153" i="5" s="1"/>
  <c r="V155" i="5" l="1"/>
  <c r="H152" i="5"/>
  <c r="I290" i="5"/>
  <c r="V156" i="5" l="1"/>
  <c r="I291" i="5"/>
  <c r="K152" i="5"/>
  <c r="X153" i="5"/>
  <c r="Y153" i="5"/>
  <c r="Z153" i="5" s="1"/>
  <c r="O154" i="5" s="1"/>
  <c r="T154" i="5" s="1"/>
  <c r="U154" i="5" s="1"/>
  <c r="L152" i="5"/>
  <c r="M152" i="5" s="1"/>
  <c r="B153" i="5" s="1"/>
  <c r="V157" i="5" l="1"/>
  <c r="G153" i="5"/>
  <c r="H153" i="5" s="1"/>
  <c r="I292" i="5"/>
  <c r="V158" i="5" l="1"/>
  <c r="K153" i="5"/>
  <c r="I293" i="5"/>
  <c r="L153" i="5"/>
  <c r="M153" i="5" s="1"/>
  <c r="B154" i="5" s="1"/>
  <c r="X154" i="5"/>
  <c r="Y154" i="5"/>
  <c r="Z154" i="5" s="1"/>
  <c r="O155" i="5" s="1"/>
  <c r="T155" i="5" s="1"/>
  <c r="U155" i="5" s="1"/>
  <c r="V159" i="5" l="1"/>
  <c r="G154" i="5"/>
  <c r="H154" i="5" s="1"/>
  <c r="I294" i="5"/>
  <c r="V160" i="5" l="1"/>
  <c r="K154" i="5"/>
  <c r="I295" i="5"/>
  <c r="X155" i="5"/>
  <c r="Y155" i="5"/>
  <c r="Z155" i="5" s="1"/>
  <c r="O156" i="5" s="1"/>
  <c r="T156" i="5" s="1"/>
  <c r="U156" i="5" s="1"/>
  <c r="L154" i="5"/>
  <c r="M154" i="5" s="1"/>
  <c r="B155" i="5" s="1"/>
  <c r="V161" i="5" l="1"/>
  <c r="G155" i="5"/>
  <c r="K155" i="5" s="1"/>
  <c r="I296" i="5"/>
  <c r="V162" i="5" l="1"/>
  <c r="H155" i="5"/>
  <c r="I297" i="5"/>
  <c r="Y156" i="5"/>
  <c r="Z156" i="5" s="1"/>
  <c r="O157" i="5" s="1"/>
  <c r="T157" i="5" s="1"/>
  <c r="U157" i="5" s="1"/>
  <c r="L155" i="5"/>
  <c r="M155" i="5" s="1"/>
  <c r="B156" i="5" s="1"/>
  <c r="X156" i="5"/>
  <c r="G156" i="5" l="1"/>
  <c r="H156" i="5" s="1"/>
  <c r="I298" i="5"/>
  <c r="Y157" i="5"/>
  <c r="Z157" i="5" s="1"/>
  <c r="O158" i="5" s="1"/>
  <c r="T158" i="5" s="1"/>
  <c r="U158" i="5" s="1"/>
  <c r="K156" i="5" l="1"/>
  <c r="I299" i="5"/>
  <c r="Y158" i="5"/>
  <c r="Z158" i="5" s="1"/>
  <c r="O159" i="5" s="1"/>
  <c r="T159" i="5" s="1"/>
  <c r="U159" i="5" s="1"/>
  <c r="X157" i="5"/>
  <c r="L156" i="5"/>
  <c r="M156" i="5" s="1"/>
  <c r="B157" i="5" s="1"/>
  <c r="G157" i="5" l="1"/>
  <c r="H157" i="5" s="1"/>
  <c r="I300" i="5"/>
  <c r="K157" i="5"/>
  <c r="X158" i="5"/>
  <c r="I301" i="5" l="1"/>
  <c r="Y159" i="5"/>
  <c r="Z159" i="5" s="1"/>
  <c r="O160" i="5" s="1"/>
  <c r="T160" i="5" s="1"/>
  <c r="U160" i="5" s="1"/>
  <c r="X159" i="5"/>
  <c r="L157" i="5"/>
  <c r="M157" i="5" s="1"/>
  <c r="B158" i="5" s="1"/>
  <c r="G158" i="5" l="1"/>
  <c r="H158" i="5" s="1"/>
  <c r="I302" i="5"/>
  <c r="K158" i="5" l="1"/>
  <c r="I303" i="5"/>
  <c r="X160" i="5"/>
  <c r="L158" i="5"/>
  <c r="M158" i="5" s="1"/>
  <c r="B159" i="5" s="1"/>
  <c r="Y160" i="5"/>
  <c r="Z160" i="5" s="1"/>
  <c r="O161" i="5" s="1"/>
  <c r="T161" i="5" s="1"/>
  <c r="U161" i="5" s="1"/>
  <c r="G159" i="5" l="1"/>
  <c r="H159" i="5" s="1"/>
  <c r="I304" i="5"/>
  <c r="K159" i="5" l="1"/>
  <c r="I305" i="5"/>
  <c r="Y161" i="5"/>
  <c r="Z161" i="5" s="1"/>
  <c r="X161" i="5"/>
  <c r="L159" i="5"/>
  <c r="M159" i="5" s="1"/>
  <c r="B160" i="5" s="1"/>
  <c r="O162" i="5" l="1"/>
  <c r="T162" i="5" s="1"/>
  <c r="U162" i="5" s="1"/>
  <c r="W162" i="5" s="1"/>
  <c r="G160" i="5"/>
  <c r="K160" i="5" s="1"/>
  <c r="I306" i="5"/>
  <c r="H160" i="5" l="1"/>
  <c r="I307" i="5"/>
  <c r="L160" i="5"/>
  <c r="M160" i="5" s="1"/>
  <c r="B161" i="5" s="1"/>
  <c r="X162" i="5"/>
  <c r="G161" i="5" l="1"/>
  <c r="H161" i="5" s="1"/>
  <c r="I308" i="5"/>
  <c r="K161" i="5" l="1"/>
  <c r="I309" i="5"/>
  <c r="L161" i="5"/>
  <c r="I310" i="5" l="1"/>
  <c r="M161" i="5"/>
  <c r="B162" i="5" s="1"/>
  <c r="Y162" i="5"/>
  <c r="Z162" i="5" s="1"/>
  <c r="O163" i="5" s="1"/>
  <c r="T163" i="5" l="1"/>
  <c r="U163" i="5"/>
  <c r="Y163" i="5" s="1"/>
  <c r="Z163" i="5" s="1"/>
  <c r="O164" i="5" s="1"/>
  <c r="T164" i="5" s="1"/>
  <c r="G162" i="5"/>
  <c r="H162" i="5" s="1"/>
  <c r="I311" i="5"/>
  <c r="K162" i="5"/>
  <c r="V163" i="5" l="1"/>
  <c r="V164" i="5" s="1"/>
  <c r="I312" i="5"/>
  <c r="L162" i="5"/>
  <c r="M162" i="5" s="1"/>
  <c r="B163" i="5" s="1"/>
  <c r="X163" i="5"/>
  <c r="V165" i="5" l="1"/>
  <c r="U164" i="5"/>
  <c r="Y164" i="5" s="1"/>
  <c r="Z164" i="5" s="1"/>
  <c r="O165" i="5" s="1"/>
  <c r="T165" i="5" s="1"/>
  <c r="G163" i="5"/>
  <c r="H163" i="5" s="1"/>
  <c r="I313" i="5"/>
  <c r="X164" i="5"/>
  <c r="V166" i="5" l="1"/>
  <c r="U165" i="5"/>
  <c r="Y165" i="5" s="1"/>
  <c r="Z165" i="5" s="1"/>
  <c r="O166" i="5" s="1"/>
  <c r="T166" i="5" s="1"/>
  <c r="I314" i="5"/>
  <c r="L163" i="5"/>
  <c r="M163" i="5" s="1"/>
  <c r="B164" i="5" s="1"/>
  <c r="K163" i="5"/>
  <c r="X165" i="5"/>
  <c r="V167" i="5" l="1"/>
  <c r="U166" i="5"/>
  <c r="Y166" i="5" s="1"/>
  <c r="Z166" i="5" s="1"/>
  <c r="O167" i="5" s="1"/>
  <c r="T167" i="5" s="1"/>
  <c r="G164" i="5"/>
  <c r="H164" i="5" s="1"/>
  <c r="I315" i="5"/>
  <c r="X166" i="5"/>
  <c r="V168" i="5" l="1"/>
  <c r="U167" i="5"/>
  <c r="Y167" i="5" s="1"/>
  <c r="Z167" i="5" s="1"/>
  <c r="O168" i="5" s="1"/>
  <c r="T168" i="5" s="1"/>
  <c r="K164" i="5"/>
  <c r="I316" i="5"/>
  <c r="X167" i="5"/>
  <c r="L164" i="5"/>
  <c r="M164" i="5" s="1"/>
  <c r="B165" i="5" s="1"/>
  <c r="V169" i="5" l="1"/>
  <c r="U168" i="5"/>
  <c r="Y168" i="5" s="1"/>
  <c r="Z168" i="5" s="1"/>
  <c r="O169" i="5" s="1"/>
  <c r="T169" i="5" s="1"/>
  <c r="G165" i="5"/>
  <c r="H165" i="5" s="1"/>
  <c r="L165" i="5" s="1"/>
  <c r="M165" i="5" s="1"/>
  <c r="B166" i="5" s="1"/>
  <c r="I317" i="5"/>
  <c r="K165" i="5"/>
  <c r="X168" i="5"/>
  <c r="V170" i="5" l="1"/>
  <c r="U169" i="5"/>
  <c r="Y169" i="5" s="1"/>
  <c r="Z169" i="5" s="1"/>
  <c r="O170" i="5" s="1"/>
  <c r="T170" i="5" s="1"/>
  <c r="G166" i="5"/>
  <c r="H166" i="5" s="1"/>
  <c r="I318" i="5"/>
  <c r="X169" i="5"/>
  <c r="V171" i="5" l="1"/>
  <c r="U170" i="5"/>
  <c r="Y170" i="5" s="1"/>
  <c r="Z170" i="5" s="1"/>
  <c r="O171" i="5" s="1"/>
  <c r="T171" i="5" s="1"/>
  <c r="K166" i="5"/>
  <c r="I319" i="5"/>
  <c r="L166" i="5"/>
  <c r="M166" i="5" s="1"/>
  <c r="B167" i="5" s="1"/>
  <c r="X170" i="5"/>
  <c r="U171" i="5" l="1"/>
  <c r="Y171" i="5" s="1"/>
  <c r="Z171" i="5" s="1"/>
  <c r="O172" i="5" s="1"/>
  <c r="T172" i="5" s="1"/>
  <c r="V172" i="5"/>
  <c r="G167" i="5"/>
  <c r="H167" i="5" s="1"/>
  <c r="I320" i="5"/>
  <c r="X171" i="5"/>
  <c r="K167" i="5"/>
  <c r="V173" i="5" l="1"/>
  <c r="U172" i="5"/>
  <c r="Y172" i="5" s="1"/>
  <c r="Z172" i="5" s="1"/>
  <c r="O173" i="5" s="1"/>
  <c r="T173" i="5" s="1"/>
  <c r="I321" i="5"/>
  <c r="L167" i="5"/>
  <c r="M167" i="5" s="1"/>
  <c r="B168" i="5" s="1"/>
  <c r="X172" i="5"/>
  <c r="V174" i="5" l="1"/>
  <c r="U173" i="5"/>
  <c r="Y173" i="5" s="1"/>
  <c r="Z173" i="5" s="1"/>
  <c r="O174" i="5" s="1"/>
  <c r="T174" i="5" s="1"/>
  <c r="G168" i="5"/>
  <c r="K168" i="5" s="1"/>
  <c r="I322" i="5"/>
  <c r="X173" i="5"/>
  <c r="W174" i="5" l="1"/>
  <c r="U174" i="5"/>
  <c r="H168" i="5"/>
  <c r="I323" i="5"/>
  <c r="L168" i="5"/>
  <c r="M168" i="5" s="1"/>
  <c r="B169" i="5" s="1"/>
  <c r="X174" i="5"/>
  <c r="G169" i="5" l="1"/>
  <c r="K169" i="5" s="1"/>
  <c r="I324" i="5"/>
  <c r="H169" i="5" l="1"/>
  <c r="I325" i="5"/>
  <c r="L169" i="5"/>
  <c r="M169" i="5" s="1"/>
  <c r="B170" i="5" s="1"/>
  <c r="G170" i="5" l="1"/>
  <c r="H170" i="5" s="1"/>
  <c r="I326" i="5"/>
  <c r="K170" i="5" l="1"/>
  <c r="I327" i="5"/>
  <c r="L170" i="5"/>
  <c r="M170" i="5" s="1"/>
  <c r="B171" i="5" s="1"/>
  <c r="G171" i="5" l="1"/>
  <c r="H171" i="5" s="1"/>
  <c r="I328" i="5"/>
  <c r="K171" i="5" l="1"/>
  <c r="I329" i="5"/>
  <c r="L171" i="5"/>
  <c r="M171" i="5" s="1"/>
  <c r="B172" i="5" s="1"/>
  <c r="G172" i="5" l="1"/>
  <c r="H172" i="5" s="1"/>
  <c r="I330" i="5"/>
  <c r="K172" i="5" l="1"/>
  <c r="I331" i="5"/>
  <c r="L172" i="5"/>
  <c r="M172" i="5" s="1"/>
  <c r="B173" i="5" s="1"/>
  <c r="G173" i="5" l="1"/>
  <c r="H173" i="5" s="1"/>
  <c r="I332" i="5"/>
  <c r="K173" i="5" l="1"/>
  <c r="I333" i="5"/>
  <c r="L173" i="5"/>
  <c r="M173" i="5" s="1"/>
  <c r="B174" i="5" s="1"/>
  <c r="G174" i="5" l="1"/>
  <c r="H174" i="5" s="1"/>
  <c r="Y174" i="5"/>
  <c r="Z174" i="5" s="1"/>
  <c r="O175" i="5" s="1"/>
  <c r="I334" i="5"/>
  <c r="T175" i="5" l="1"/>
  <c r="X175" i="5" s="1"/>
  <c r="U175" i="5"/>
  <c r="K174" i="5"/>
  <c r="I335" i="5"/>
  <c r="L174" i="5"/>
  <c r="M174" i="5" s="1"/>
  <c r="B175" i="5" s="1"/>
  <c r="V175" i="5" l="1"/>
  <c r="V176" i="5" s="1"/>
  <c r="G175" i="5"/>
  <c r="H175" i="5" s="1"/>
  <c r="Y175" i="5"/>
  <c r="Z175" i="5" s="1"/>
  <c r="O176" i="5" s="1"/>
  <c r="T176" i="5" s="1"/>
  <c r="I336" i="5"/>
  <c r="V177" i="5" l="1"/>
  <c r="U176" i="5"/>
  <c r="X176" i="5"/>
  <c r="I337" i="5"/>
  <c r="L175" i="5"/>
  <c r="M175" i="5" s="1"/>
  <c r="B176" i="5" s="1"/>
  <c r="K175" i="5"/>
  <c r="Y176" i="5"/>
  <c r="Z176" i="5" s="1"/>
  <c r="O177" i="5" s="1"/>
  <c r="T177" i="5" s="1"/>
  <c r="V178" i="5" l="1"/>
  <c r="U177" i="5"/>
  <c r="G176" i="5"/>
  <c r="H176" i="5" s="1"/>
  <c r="I338" i="5"/>
  <c r="V179" i="5" l="1"/>
  <c r="K176" i="5"/>
  <c r="I339" i="5"/>
  <c r="L176" i="5"/>
  <c r="M176" i="5" s="1"/>
  <c r="B177" i="5" s="1"/>
  <c r="Y177" i="5"/>
  <c r="Z177" i="5" s="1"/>
  <c r="O178" i="5" s="1"/>
  <c r="T178" i="5" s="1"/>
  <c r="U178" i="5" s="1"/>
  <c r="X177" i="5"/>
  <c r="V180" i="5" l="1"/>
  <c r="G177" i="5"/>
  <c r="H177" i="5" s="1"/>
  <c r="L177" i="5" s="1"/>
  <c r="M177" i="5" s="1"/>
  <c r="B178" i="5" s="1"/>
  <c r="I340" i="5"/>
  <c r="V181" i="5" l="1"/>
  <c r="G178" i="5"/>
  <c r="H178" i="5" s="1"/>
  <c r="K177" i="5"/>
  <c r="I341" i="5"/>
  <c r="Y178" i="5"/>
  <c r="Z178" i="5" s="1"/>
  <c r="O179" i="5" s="1"/>
  <c r="T179" i="5" s="1"/>
  <c r="U179" i="5" s="1"/>
  <c r="X178" i="5"/>
  <c r="V182" i="5" l="1"/>
  <c r="K178" i="5"/>
  <c r="I342" i="5"/>
  <c r="L178" i="5"/>
  <c r="M178" i="5" s="1"/>
  <c r="B179" i="5" s="1"/>
  <c r="V183" i="5" l="1"/>
  <c r="G179" i="5"/>
  <c r="K179" i="5" s="1"/>
  <c r="I343" i="5"/>
  <c r="X179" i="5"/>
  <c r="Y179" i="5"/>
  <c r="Z179" i="5" s="1"/>
  <c r="O180" i="5" s="1"/>
  <c r="T180" i="5" s="1"/>
  <c r="U180" i="5" s="1"/>
  <c r="V184" i="5" l="1"/>
  <c r="H179" i="5"/>
  <c r="I344" i="5"/>
  <c r="L179" i="5"/>
  <c r="M179" i="5" s="1"/>
  <c r="B180" i="5" s="1"/>
  <c r="Y180" i="5"/>
  <c r="Z180" i="5" s="1"/>
  <c r="O181" i="5" s="1"/>
  <c r="T181" i="5" s="1"/>
  <c r="U181" i="5" s="1"/>
  <c r="V185" i="5" l="1"/>
  <c r="G180" i="5"/>
  <c r="H180" i="5" s="1"/>
  <c r="I345" i="5"/>
  <c r="K180" i="5"/>
  <c r="X180" i="5"/>
  <c r="Y181" i="5"/>
  <c r="Z181" i="5" s="1"/>
  <c r="O182" i="5" s="1"/>
  <c r="T182" i="5" s="1"/>
  <c r="U182" i="5" s="1"/>
  <c r="V186" i="5" l="1"/>
  <c r="I346" i="5"/>
  <c r="X181" i="5"/>
  <c r="L180" i="5"/>
  <c r="M180" i="5" s="1"/>
  <c r="B181" i="5" s="1"/>
  <c r="Y182" i="5"/>
  <c r="Z182" i="5" s="1"/>
  <c r="O183" i="5" s="1"/>
  <c r="T183" i="5" s="1"/>
  <c r="U183" i="5" s="1"/>
  <c r="G181" i="5" l="1"/>
  <c r="H181" i="5" s="1"/>
  <c r="I347" i="5"/>
  <c r="X182" i="5"/>
  <c r="Y183" i="5"/>
  <c r="Z183" i="5" s="1"/>
  <c r="O184" i="5" s="1"/>
  <c r="T184" i="5" s="1"/>
  <c r="U184" i="5" s="1"/>
  <c r="K181" i="5"/>
  <c r="I348" i="5" l="1"/>
  <c r="Y184" i="5"/>
  <c r="Z184" i="5" s="1"/>
  <c r="O185" i="5" s="1"/>
  <c r="T185" i="5" s="1"/>
  <c r="U185" i="5" s="1"/>
  <c r="X183" i="5"/>
  <c r="L181" i="5"/>
  <c r="M181" i="5" s="1"/>
  <c r="B182" i="5" s="1"/>
  <c r="G182" i="5" l="1"/>
  <c r="H182" i="5" s="1"/>
  <c r="I349" i="5"/>
  <c r="Y185" i="5"/>
  <c r="Z185" i="5" s="1"/>
  <c r="K182" i="5"/>
  <c r="X184" i="5"/>
  <c r="O186" i="5" l="1"/>
  <c r="T186" i="5" s="1"/>
  <c r="U186" i="5" s="1"/>
  <c r="W186" i="5" s="1"/>
  <c r="I350" i="5"/>
  <c r="L182" i="5"/>
  <c r="M182" i="5" s="1"/>
  <c r="B183" i="5" s="1"/>
  <c r="X185" i="5"/>
  <c r="G183" i="5" l="1"/>
  <c r="H183" i="5" s="1"/>
  <c r="I351" i="5"/>
  <c r="X186" i="5"/>
  <c r="K183" i="5"/>
  <c r="I352" i="5" l="1"/>
  <c r="L183" i="5"/>
  <c r="M183" i="5" s="1"/>
  <c r="B184" i="5" s="1"/>
  <c r="G184" i="5" l="1"/>
  <c r="H184" i="5" s="1"/>
  <c r="I353" i="5"/>
  <c r="K184" i="5" l="1"/>
  <c r="I354" i="5"/>
  <c r="L184" i="5"/>
  <c r="M184" i="5" s="1"/>
  <c r="B185" i="5" s="1"/>
  <c r="G185" i="5" l="1"/>
  <c r="H185" i="5" s="1"/>
  <c r="I355" i="5"/>
  <c r="K185" i="5" l="1"/>
  <c r="I356" i="5"/>
  <c r="L185" i="5"/>
  <c r="M185" i="5" s="1"/>
  <c r="B186" i="5" s="1"/>
  <c r="G186" i="5" l="1"/>
  <c r="H186" i="5" s="1"/>
  <c r="I357" i="5"/>
  <c r="Y186" i="5"/>
  <c r="Z186" i="5" s="1"/>
  <c r="O187" i="5" s="1"/>
  <c r="T187" i="5" l="1"/>
  <c r="U187" i="5"/>
  <c r="Y187" i="5" s="1"/>
  <c r="Z187" i="5" s="1"/>
  <c r="O188" i="5" s="1"/>
  <c r="K186" i="5"/>
  <c r="I358" i="5"/>
  <c r="L186" i="5"/>
  <c r="M186" i="5" s="1"/>
  <c r="B187" i="5" s="1"/>
  <c r="V187" i="5" l="1"/>
  <c r="V188" i="5" s="1"/>
  <c r="T188" i="5"/>
  <c r="U188" i="5" s="1"/>
  <c r="X187" i="5"/>
  <c r="V189" i="5"/>
  <c r="G187" i="5"/>
  <c r="H187" i="5" s="1"/>
  <c r="I359" i="5"/>
  <c r="Y188" i="5" l="1"/>
  <c r="Z188" i="5" s="1"/>
  <c r="O189" i="5" s="1"/>
  <c r="T189" i="5" s="1"/>
  <c r="U189" i="5" s="1"/>
  <c r="Y189" i="5" s="1"/>
  <c r="Z189" i="5" s="1"/>
  <c r="O190" i="5" s="1"/>
  <c r="T190" i="5" s="1"/>
  <c r="V190" i="5"/>
  <c r="X188" i="5"/>
  <c r="I360" i="5"/>
  <c r="L187" i="5"/>
  <c r="M187" i="5" s="1"/>
  <c r="B188" i="5" s="1"/>
  <c r="K187" i="5"/>
  <c r="X189" i="5" l="1"/>
  <c r="V191" i="5"/>
  <c r="U190" i="5"/>
  <c r="Y190" i="5" s="1"/>
  <c r="Z190" i="5" s="1"/>
  <c r="O191" i="5" s="1"/>
  <c r="T191" i="5" s="1"/>
  <c r="G188" i="5"/>
  <c r="H188" i="5" s="1"/>
  <c r="I361" i="5"/>
  <c r="X190" i="5"/>
  <c r="V192" i="5" l="1"/>
  <c r="U191" i="5"/>
  <c r="K188" i="5"/>
  <c r="I362" i="5"/>
  <c r="L188" i="5"/>
  <c r="M188" i="5" s="1"/>
  <c r="B189" i="5" s="1"/>
  <c r="V193" i="5" l="1"/>
  <c r="G189" i="5"/>
  <c r="H189" i="5" s="1"/>
  <c r="L189" i="5" s="1"/>
  <c r="M189" i="5" s="1"/>
  <c r="B190" i="5" s="1"/>
  <c r="I363" i="5"/>
  <c r="Y191" i="5"/>
  <c r="Z191" i="5" s="1"/>
  <c r="O192" i="5" s="1"/>
  <c r="T192" i="5" s="1"/>
  <c r="U192" i="5" s="1"/>
  <c r="X191" i="5"/>
  <c r="K189" i="5"/>
  <c r="V194" i="5" l="1"/>
  <c r="G190" i="5"/>
  <c r="H190" i="5" s="1"/>
  <c r="I364" i="5"/>
  <c r="V195" i="5" l="1"/>
  <c r="K190" i="5"/>
  <c r="I365" i="5"/>
  <c r="X192" i="5"/>
  <c r="Y192" i="5"/>
  <c r="Z192" i="5" s="1"/>
  <c r="O193" i="5" s="1"/>
  <c r="T193" i="5" s="1"/>
  <c r="U193" i="5" s="1"/>
  <c r="L190" i="5"/>
  <c r="M190" i="5" s="1"/>
  <c r="B191" i="5" s="1"/>
  <c r="V196" i="5" l="1"/>
  <c r="G191" i="5"/>
  <c r="H191" i="5" s="1"/>
  <c r="V197" i="5" l="1"/>
  <c r="K191" i="5"/>
  <c r="Y193" i="5"/>
  <c r="Z193" i="5" s="1"/>
  <c r="O194" i="5" s="1"/>
  <c r="T194" i="5" s="1"/>
  <c r="U194" i="5" s="1"/>
  <c r="L191" i="5"/>
  <c r="M191" i="5" s="1"/>
  <c r="B192" i="5" s="1"/>
  <c r="X193" i="5"/>
  <c r="V198" i="5" l="1"/>
  <c r="G192" i="5"/>
  <c r="H192" i="5" s="1"/>
  <c r="K192" i="5" l="1"/>
  <c r="L192" i="5"/>
  <c r="M192" i="5" s="1"/>
  <c r="B193" i="5" s="1"/>
  <c r="X194" i="5"/>
  <c r="Y194" i="5"/>
  <c r="Z194" i="5" s="1"/>
  <c r="O195" i="5" s="1"/>
  <c r="T195" i="5" s="1"/>
  <c r="U195" i="5" s="1"/>
  <c r="G193" i="5" l="1"/>
  <c r="K193" i="5" s="1"/>
  <c r="H193" i="5" l="1"/>
  <c r="Y195" i="5"/>
  <c r="Z195" i="5" s="1"/>
  <c r="O196" i="5" s="1"/>
  <c r="T196" i="5" s="1"/>
  <c r="U196" i="5" s="1"/>
  <c r="X195" i="5"/>
  <c r="L193" i="5"/>
  <c r="M193" i="5" s="1"/>
  <c r="B194" i="5" s="1"/>
  <c r="G194" i="5" l="1"/>
  <c r="K194" i="5" s="1"/>
  <c r="H194" i="5" l="1"/>
  <c r="L194" i="5"/>
  <c r="M194" i="5" s="1"/>
  <c r="B195" i="5" s="1"/>
  <c r="X196" i="5"/>
  <c r="Y196" i="5"/>
  <c r="Z196" i="5" s="1"/>
  <c r="O197" i="5" s="1"/>
  <c r="T197" i="5" s="1"/>
  <c r="U197" i="5" s="1"/>
  <c r="G195" i="5" l="1"/>
  <c r="H195" i="5" s="1"/>
  <c r="K195" i="5" l="1"/>
  <c r="L195" i="5"/>
  <c r="M195" i="5" s="1"/>
  <c r="B196" i="5" s="1"/>
  <c r="Y197" i="5"/>
  <c r="Z197" i="5" s="1"/>
  <c r="X197" i="5"/>
  <c r="O198" i="5" l="1"/>
  <c r="T198" i="5" s="1"/>
  <c r="U198" i="5" s="1"/>
  <c r="W198" i="5" s="1"/>
  <c r="G196" i="5"/>
  <c r="H196" i="5" s="1"/>
  <c r="K196" i="5" l="1"/>
  <c r="L196" i="5"/>
  <c r="M196" i="5" s="1"/>
  <c r="B197" i="5" s="1"/>
  <c r="X198" i="5"/>
  <c r="G197" i="5" l="1"/>
  <c r="H197" i="5" s="1"/>
  <c r="K197" i="5"/>
  <c r="L197" i="5" l="1"/>
  <c r="M197" i="5" s="1"/>
  <c r="B198" i="5" s="1"/>
  <c r="G198" i="5" l="1"/>
  <c r="H198" i="5" s="1"/>
  <c r="K198" i="5"/>
  <c r="Y198" i="5"/>
  <c r="Z198" i="5" s="1"/>
  <c r="O199" i="5" s="1"/>
  <c r="T199" i="5" l="1"/>
  <c r="U199" i="5"/>
  <c r="L198" i="5"/>
  <c r="M198" i="5" s="1"/>
  <c r="B199" i="5" s="1"/>
  <c r="V199" i="5" l="1"/>
  <c r="V200" i="5" s="1"/>
  <c r="G199" i="5"/>
  <c r="H199" i="5" s="1"/>
  <c r="Y199" i="5"/>
  <c r="Z199" i="5" s="1"/>
  <c r="O200" i="5" s="1"/>
  <c r="T200" i="5" s="1"/>
  <c r="X199" i="5"/>
  <c r="V201" i="5" l="1"/>
  <c r="U200" i="5"/>
  <c r="K199" i="5"/>
  <c r="L199" i="5"/>
  <c r="M199" i="5" s="1"/>
  <c r="B200" i="5" s="1"/>
  <c r="V202" i="5" l="1"/>
  <c r="G200" i="5"/>
  <c r="H200" i="5" s="1"/>
  <c r="X200" i="5"/>
  <c r="Y200" i="5"/>
  <c r="Z200" i="5" s="1"/>
  <c r="O201" i="5" s="1"/>
  <c r="T201" i="5" s="1"/>
  <c r="U201" i="5" s="1"/>
  <c r="V203" i="5" l="1"/>
  <c r="K200" i="5"/>
  <c r="L200" i="5"/>
  <c r="M200" i="5" s="1"/>
  <c r="B201" i="5" s="1"/>
  <c r="V204" i="5" l="1"/>
  <c r="G201" i="5"/>
  <c r="H201" i="5" s="1"/>
  <c r="L201" i="5" s="1"/>
  <c r="M201" i="5" s="1"/>
  <c r="B202" i="5" s="1"/>
  <c r="Y201" i="5"/>
  <c r="Z201" i="5" s="1"/>
  <c r="O202" i="5" s="1"/>
  <c r="T202" i="5" s="1"/>
  <c r="U202" i="5" s="1"/>
  <c r="X201" i="5"/>
  <c r="K201" i="5"/>
  <c r="V205" i="5" l="1"/>
  <c r="G202" i="5"/>
  <c r="H202" i="5" s="1"/>
  <c r="L202" i="5" s="1"/>
  <c r="M202" i="5" s="1"/>
  <c r="B203" i="5" s="1"/>
  <c r="K202" i="5"/>
  <c r="V206" i="5" l="1"/>
  <c r="G203" i="5"/>
  <c r="H203" i="5" s="1"/>
  <c r="L203" i="5" s="1"/>
  <c r="M203" i="5" s="1"/>
  <c r="B204" i="5" s="1"/>
  <c r="G204" i="5" s="1"/>
  <c r="H204" i="5" s="1"/>
  <c r="X202" i="5"/>
  <c r="Y202" i="5"/>
  <c r="Z202" i="5" s="1"/>
  <c r="O203" i="5" s="1"/>
  <c r="T203" i="5" s="1"/>
  <c r="U203" i="5" s="1"/>
  <c r="K203" i="5"/>
  <c r="V207" i="5" l="1"/>
  <c r="K204" i="5"/>
  <c r="L204" i="5"/>
  <c r="M204" i="5" s="1"/>
  <c r="B205" i="5" s="1"/>
  <c r="V208" i="5" l="1"/>
  <c r="G205" i="5"/>
  <c r="H205" i="5" s="1"/>
  <c r="L205" i="5" s="1"/>
  <c r="M205" i="5" s="1"/>
  <c r="B206" i="5" s="1"/>
  <c r="X203" i="5"/>
  <c r="K205" i="5"/>
  <c r="Y203" i="5"/>
  <c r="Z203" i="5" s="1"/>
  <c r="O204" i="5" s="1"/>
  <c r="T204" i="5" s="1"/>
  <c r="U204" i="5" s="1"/>
  <c r="V209" i="5" l="1"/>
  <c r="G206" i="5"/>
  <c r="H206" i="5" s="1"/>
  <c r="L206" i="5" s="1"/>
  <c r="M206" i="5" s="1"/>
  <c r="B207" i="5" s="1"/>
  <c r="G207" i="5" s="1"/>
  <c r="H207" i="5" s="1"/>
  <c r="Y204" i="5"/>
  <c r="Z204" i="5" s="1"/>
  <c r="O205" i="5" s="1"/>
  <c r="T205" i="5" s="1"/>
  <c r="U205" i="5" s="1"/>
  <c r="K206" i="5"/>
  <c r="V210" i="5" l="1"/>
  <c r="K207" i="5"/>
  <c r="Y205" i="5"/>
  <c r="Z205" i="5" s="1"/>
  <c r="O206" i="5" s="1"/>
  <c r="T206" i="5" s="1"/>
  <c r="U206" i="5" s="1"/>
  <c r="L207" i="5"/>
  <c r="M207" i="5" s="1"/>
  <c r="B208" i="5" s="1"/>
  <c r="X204" i="5"/>
  <c r="G208" i="5" l="1"/>
  <c r="H208" i="5" s="1"/>
  <c r="X205" i="5"/>
  <c r="Y206" i="5"/>
  <c r="Z206" i="5" s="1"/>
  <c r="O207" i="5" s="1"/>
  <c r="T207" i="5" s="1"/>
  <c r="U207" i="5" s="1"/>
  <c r="K208" i="5" l="1"/>
  <c r="L208" i="5"/>
  <c r="M208" i="5" s="1"/>
  <c r="B209" i="5" s="1"/>
  <c r="Y207" i="5"/>
  <c r="Z207" i="5" s="1"/>
  <c r="O208" i="5" s="1"/>
  <c r="T208" i="5" s="1"/>
  <c r="U208" i="5" s="1"/>
  <c r="X206" i="5"/>
  <c r="G209" i="5" l="1"/>
  <c r="H209" i="5" s="1"/>
  <c r="X207" i="5"/>
  <c r="Y208" i="5"/>
  <c r="Z208" i="5" s="1"/>
  <c r="O209" i="5" s="1"/>
  <c r="T209" i="5" s="1"/>
  <c r="U209" i="5" s="1"/>
  <c r="K209" i="5"/>
  <c r="Y209" i="5" l="1"/>
  <c r="Z209" i="5" s="1"/>
  <c r="X208" i="5"/>
  <c r="L209" i="5"/>
  <c r="M209" i="5" s="1"/>
  <c r="B210" i="5" s="1"/>
  <c r="O210" i="5" l="1"/>
  <c r="T210" i="5" s="1"/>
  <c r="U210" i="5" s="1"/>
  <c r="W210" i="5" s="1"/>
  <c r="G210" i="5"/>
  <c r="H210" i="5" s="1"/>
  <c r="X209" i="5"/>
  <c r="K210" i="5" l="1"/>
  <c r="Y210" i="5"/>
  <c r="Z210" i="5" s="1"/>
  <c r="O211" i="5" s="1"/>
  <c r="X210" i="5"/>
  <c r="L210" i="5"/>
  <c r="M210" i="5" s="1"/>
  <c r="B211" i="5" s="1"/>
  <c r="U211" i="5" l="1"/>
  <c r="T211" i="5"/>
  <c r="G211" i="5"/>
  <c r="H211" i="5" s="1"/>
  <c r="V211" i="5" l="1"/>
  <c r="V212" i="5" s="1"/>
  <c r="V213" i="5" s="1"/>
  <c r="Y211" i="5"/>
  <c r="Z211" i="5" s="1"/>
  <c r="O212" i="5" s="1"/>
  <c r="T212" i="5" s="1"/>
  <c r="U212" i="5" s="1"/>
  <c r="X211" i="5"/>
  <c r="L211" i="5"/>
  <c r="M211" i="5" s="1"/>
  <c r="B212" i="5" s="1"/>
  <c r="K211" i="5"/>
  <c r="V214" i="5" l="1"/>
  <c r="G212" i="5"/>
  <c r="H212" i="5" s="1"/>
  <c r="V215" i="5" l="1"/>
  <c r="K212" i="5"/>
  <c r="L212" i="5"/>
  <c r="M212" i="5" s="1"/>
  <c r="B213" i="5" s="1"/>
  <c r="X212" i="5"/>
  <c r="Y212" i="5"/>
  <c r="Z212" i="5" s="1"/>
  <c r="O213" i="5" s="1"/>
  <c r="T213" i="5" s="1"/>
  <c r="U213" i="5" s="1"/>
  <c r="V216" i="5" l="1"/>
  <c r="G213" i="5"/>
  <c r="H213" i="5" s="1"/>
  <c r="L213" i="5" s="1"/>
  <c r="M213" i="5" s="1"/>
  <c r="B214" i="5" s="1"/>
  <c r="K213" i="5"/>
  <c r="V217" i="5" l="1"/>
  <c r="G214" i="5"/>
  <c r="H214" i="5" s="1"/>
  <c r="L214" i="5" s="1"/>
  <c r="M214" i="5" s="1"/>
  <c r="B215" i="5" s="1"/>
  <c r="G215" i="5" s="1"/>
  <c r="H215" i="5" s="1"/>
  <c r="Y213" i="5"/>
  <c r="Z213" i="5" s="1"/>
  <c r="O214" i="5" s="1"/>
  <c r="T214" i="5" s="1"/>
  <c r="U214" i="5" s="1"/>
  <c r="X213" i="5"/>
  <c r="K214" i="5"/>
  <c r="V218" i="5" l="1"/>
  <c r="K215" i="5"/>
  <c r="L215" i="5"/>
  <c r="M215" i="5" s="1"/>
  <c r="B216" i="5" s="1"/>
  <c r="V219" i="5" l="1"/>
  <c r="G216" i="5"/>
  <c r="H216" i="5" s="1"/>
  <c r="K216" i="5"/>
  <c r="X214" i="5"/>
  <c r="Y214" i="5"/>
  <c r="Z214" i="5" s="1"/>
  <c r="O215" i="5" s="1"/>
  <c r="T215" i="5" s="1"/>
  <c r="U215" i="5" s="1"/>
  <c r="V220" i="5" l="1"/>
  <c r="L216" i="5"/>
  <c r="M216" i="5" s="1"/>
  <c r="B217" i="5" s="1"/>
  <c r="V221" i="5" l="1"/>
  <c r="G217" i="5"/>
  <c r="K217" i="5" s="1"/>
  <c r="X215" i="5"/>
  <c r="Y215" i="5"/>
  <c r="Z215" i="5" s="1"/>
  <c r="O216" i="5" s="1"/>
  <c r="T216" i="5" s="1"/>
  <c r="U216" i="5" s="1"/>
  <c r="V222" i="5" l="1"/>
  <c r="H217" i="5"/>
  <c r="L217" i="5"/>
  <c r="M217" i="5" s="1"/>
  <c r="B218" i="5" s="1"/>
  <c r="G218" i="5" l="1"/>
  <c r="H218" i="5" s="1"/>
  <c r="Y216" i="5"/>
  <c r="Z216" i="5" s="1"/>
  <c r="O217" i="5" s="1"/>
  <c r="T217" i="5" s="1"/>
  <c r="U217" i="5" s="1"/>
  <c r="K218" i="5"/>
  <c r="X216" i="5"/>
  <c r="L218" i="5" l="1"/>
  <c r="M218" i="5" s="1"/>
  <c r="B219" i="5" s="1"/>
  <c r="G219" i="5" l="1"/>
  <c r="H219" i="5" s="1"/>
  <c r="Y217" i="5"/>
  <c r="Z217" i="5" s="1"/>
  <c r="O218" i="5" s="1"/>
  <c r="T218" i="5" s="1"/>
  <c r="U218" i="5" s="1"/>
  <c r="X217" i="5"/>
  <c r="K219" i="5" l="1"/>
  <c r="L219" i="5"/>
  <c r="M219" i="5" s="1"/>
  <c r="B220" i="5" s="1"/>
  <c r="G220" i="5" l="1"/>
  <c r="H220" i="5" s="1"/>
  <c r="Y218" i="5"/>
  <c r="Z218" i="5" s="1"/>
  <c r="O219" i="5" s="1"/>
  <c r="T219" i="5" s="1"/>
  <c r="U219" i="5" s="1"/>
  <c r="X218" i="5"/>
  <c r="K220" i="5"/>
  <c r="L220" i="5" l="1"/>
  <c r="M220" i="5" s="1"/>
  <c r="B221" i="5" s="1"/>
  <c r="G221" i="5" l="1"/>
  <c r="H221" i="5" s="1"/>
  <c r="Y219" i="5"/>
  <c r="Z219" i="5" s="1"/>
  <c r="O220" i="5" s="1"/>
  <c r="T220" i="5" s="1"/>
  <c r="U220" i="5" s="1"/>
  <c r="X219" i="5"/>
  <c r="K221" i="5"/>
  <c r="L221" i="5" l="1"/>
  <c r="M221" i="5" s="1"/>
  <c r="B222" i="5" s="1"/>
  <c r="G222" i="5" l="1"/>
  <c r="H222" i="5" s="1"/>
  <c r="Y220" i="5"/>
  <c r="Z220" i="5" s="1"/>
  <c r="O221" i="5" s="1"/>
  <c r="T221" i="5" s="1"/>
  <c r="U221" i="5" s="1"/>
  <c r="X220" i="5"/>
  <c r="K222" i="5"/>
  <c r="G4" i="5"/>
  <c r="L222" i="5" l="1"/>
  <c r="M222" i="5" s="1"/>
  <c r="B223" i="5" s="1"/>
  <c r="G223" i="5" l="1"/>
  <c r="H223" i="5" s="1"/>
  <c r="X221" i="5"/>
  <c r="Y221" i="5"/>
  <c r="Z221" i="5" s="1"/>
  <c r="O222" i="5" l="1"/>
  <c r="T222" i="5" s="1"/>
  <c r="U222" i="5" s="1"/>
  <c r="W222" i="5" s="1"/>
  <c r="L223" i="5"/>
  <c r="M223" i="5" s="1"/>
  <c r="B224" i="5" s="1"/>
  <c r="K223" i="5"/>
  <c r="G224" i="5" l="1"/>
  <c r="H224" i="5" s="1"/>
  <c r="Y222" i="5"/>
  <c r="Z222" i="5" s="1"/>
  <c r="O223" i="5" s="1"/>
  <c r="T4" i="5"/>
  <c r="X222" i="5"/>
  <c r="U223" i="5" l="1"/>
  <c r="T223" i="5"/>
  <c r="K224" i="5"/>
  <c r="L224" i="5"/>
  <c r="M224" i="5" s="1"/>
  <c r="B225" i="5" s="1"/>
  <c r="V223" i="5" l="1"/>
  <c r="V224" i="5" s="1"/>
  <c r="V225" i="5" s="1"/>
  <c r="G225" i="5"/>
  <c r="H225" i="5" s="1"/>
  <c r="L225" i="5" s="1"/>
  <c r="M225" i="5" s="1"/>
  <c r="B226" i="5" s="1"/>
  <c r="Y223" i="5"/>
  <c r="Z223" i="5" s="1"/>
  <c r="O224" i="5" s="1"/>
  <c r="T224" i="5" s="1"/>
  <c r="U224" i="5" s="1"/>
  <c r="X223" i="5"/>
  <c r="K225" i="5"/>
  <c r="V226" i="5" l="1"/>
  <c r="G226" i="5"/>
  <c r="H226" i="5" s="1"/>
  <c r="L226" i="5" s="1"/>
  <c r="M226" i="5" s="1"/>
  <c r="B227" i="5" s="1"/>
  <c r="G227" i="5" s="1"/>
  <c r="H227" i="5" s="1"/>
  <c r="L227" i="5" s="1"/>
  <c r="M227" i="5" s="1"/>
  <c r="B228" i="5" s="1"/>
  <c r="G228" i="5" s="1"/>
  <c r="K226" i="5"/>
  <c r="V227" i="5" l="1"/>
  <c r="H228" i="5"/>
  <c r="K227" i="5"/>
  <c r="Y224" i="5"/>
  <c r="Z224" i="5" s="1"/>
  <c r="O225" i="5" s="1"/>
  <c r="T225" i="5" s="1"/>
  <c r="U225" i="5" s="1"/>
  <c r="X224" i="5"/>
  <c r="V228" i="5" l="1"/>
  <c r="K228" i="5"/>
  <c r="L228" i="5"/>
  <c r="M228" i="5" s="1"/>
  <c r="B229" i="5" s="1"/>
  <c r="V229" i="5" l="1"/>
  <c r="G229" i="5"/>
  <c r="H229" i="5" s="1"/>
  <c r="L229" i="5" s="1"/>
  <c r="M229" i="5" s="1"/>
  <c r="B230" i="5" s="1"/>
  <c r="Y225" i="5"/>
  <c r="Z225" i="5" s="1"/>
  <c r="O226" i="5" s="1"/>
  <c r="T226" i="5" s="1"/>
  <c r="U226" i="5" s="1"/>
  <c r="X225" i="5"/>
  <c r="V230" i="5" l="1"/>
  <c r="G230" i="5"/>
  <c r="H230" i="5" s="1"/>
  <c r="K229" i="5"/>
  <c r="K230" i="5"/>
  <c r="V231" i="5" l="1"/>
  <c r="X226" i="5"/>
  <c r="L230" i="5"/>
  <c r="M230" i="5" s="1"/>
  <c r="B231" i="5" s="1"/>
  <c r="Y226" i="5"/>
  <c r="Z226" i="5" s="1"/>
  <c r="O227" i="5" s="1"/>
  <c r="T227" i="5" s="1"/>
  <c r="U227" i="5" s="1"/>
  <c r="V232" i="5" l="1"/>
  <c r="G231" i="5"/>
  <c r="K231" i="5" s="1"/>
  <c r="V233" i="5" l="1"/>
  <c r="H231" i="5"/>
  <c r="L231" i="5"/>
  <c r="M231" i="5" s="1"/>
  <c r="B232" i="5" s="1"/>
  <c r="X227" i="5"/>
  <c r="Y227" i="5"/>
  <c r="Z227" i="5" s="1"/>
  <c r="O228" i="5" s="1"/>
  <c r="T228" i="5" s="1"/>
  <c r="U228" i="5" s="1"/>
  <c r="V234" i="5" l="1"/>
  <c r="G232" i="5"/>
  <c r="H232" i="5" s="1"/>
  <c r="K232" i="5"/>
  <c r="L232" i="5" l="1"/>
  <c r="M232" i="5" s="1"/>
  <c r="B233" i="5" s="1"/>
  <c r="Y228" i="5"/>
  <c r="Z228" i="5" s="1"/>
  <c r="O229" i="5" s="1"/>
  <c r="T229" i="5" s="1"/>
  <c r="U229" i="5" s="1"/>
  <c r="X228" i="5"/>
  <c r="G233" i="5" l="1"/>
  <c r="H233" i="5" s="1"/>
  <c r="K233" i="5"/>
  <c r="L233" i="5" l="1"/>
  <c r="M233" i="5" s="1"/>
  <c r="B234" i="5" s="1"/>
  <c r="X229" i="5"/>
  <c r="Y229" i="5"/>
  <c r="Z229" i="5" s="1"/>
  <c r="O230" i="5" s="1"/>
  <c r="T230" i="5" s="1"/>
  <c r="U230" i="5" s="1"/>
  <c r="G234" i="5" l="1"/>
  <c r="H234" i="5" s="1"/>
  <c r="K234" i="5" l="1"/>
  <c r="L234" i="5"/>
  <c r="M234" i="5" s="1"/>
  <c r="B235" i="5" s="1"/>
  <c r="X230" i="5"/>
  <c r="Y230" i="5"/>
  <c r="Z230" i="5" s="1"/>
  <c r="O231" i="5" s="1"/>
  <c r="T231" i="5" s="1"/>
  <c r="U231" i="5" s="1"/>
  <c r="G235" i="5" l="1"/>
  <c r="H235" i="5" s="1"/>
  <c r="K235" i="5" l="1"/>
  <c r="L235" i="5"/>
  <c r="M235" i="5" s="1"/>
  <c r="B236" i="5" s="1"/>
  <c r="G236" i="5" s="1"/>
  <c r="X231" i="5"/>
  <c r="Y231" i="5"/>
  <c r="Z231" i="5" s="1"/>
  <c r="O232" i="5" s="1"/>
  <c r="T232" i="5" s="1"/>
  <c r="U232" i="5" s="1"/>
  <c r="H236" i="5" l="1"/>
  <c r="K236" i="5" l="1"/>
  <c r="X232" i="5"/>
  <c r="L236" i="5"/>
  <c r="M236" i="5" s="1"/>
  <c r="B237" i="5" s="1"/>
  <c r="Y232" i="5"/>
  <c r="Z232" i="5" s="1"/>
  <c r="O233" i="5" s="1"/>
  <c r="T233" i="5" s="1"/>
  <c r="U233" i="5" s="1"/>
  <c r="G237" i="5" l="1"/>
  <c r="H237" i="5" s="1"/>
  <c r="K237" i="5" l="1"/>
  <c r="L237" i="5"/>
  <c r="M237" i="5" s="1"/>
  <c r="B238" i="5" s="1"/>
  <c r="X233" i="5"/>
  <c r="Y233" i="5"/>
  <c r="Z233" i="5" s="1"/>
  <c r="O234" i="5" l="1"/>
  <c r="T234" i="5" s="1"/>
  <c r="U234" i="5" s="1"/>
  <c r="W234" i="5" s="1"/>
  <c r="G238" i="5"/>
  <c r="H238" i="5" s="1"/>
  <c r="L238" i="5" s="1"/>
  <c r="M238" i="5" s="1"/>
  <c r="B239" i="5" s="1"/>
  <c r="G239" i="5" l="1"/>
  <c r="H239" i="5" s="1"/>
  <c r="L239" i="5" s="1"/>
  <c r="M239" i="5" s="1"/>
  <c r="B240" i="5" s="1"/>
  <c r="K238" i="5"/>
  <c r="Y234" i="5"/>
  <c r="Z234" i="5" s="1"/>
  <c r="O235" i="5" s="1"/>
  <c r="X234" i="5"/>
  <c r="K239" i="5"/>
  <c r="U235" i="5" l="1"/>
  <c r="T235" i="5"/>
  <c r="G240" i="5"/>
  <c r="H240" i="5" s="1"/>
  <c r="L240" i="5" s="1"/>
  <c r="M240" i="5" s="1"/>
  <c r="B241" i="5" s="1"/>
  <c r="K240" i="5"/>
  <c r="V235" i="5" l="1"/>
  <c r="V236" i="5" s="1"/>
  <c r="V237" i="5" s="1"/>
  <c r="G241" i="5"/>
  <c r="H241" i="5" s="1"/>
  <c r="L241" i="5" s="1"/>
  <c r="M241" i="5" s="1"/>
  <c r="B242" i="5" s="1"/>
  <c r="K241" i="5"/>
  <c r="Y235" i="5"/>
  <c r="Z235" i="5" s="1"/>
  <c r="O236" i="5" s="1"/>
  <c r="T236" i="5" s="1"/>
  <c r="U236" i="5" s="1"/>
  <c r="X235" i="5"/>
  <c r="V238" i="5" l="1"/>
  <c r="G242" i="5"/>
  <c r="H242" i="5" s="1"/>
  <c r="L242" i="5" s="1"/>
  <c r="M242" i="5" s="1"/>
  <c r="B243" i="5" s="1"/>
  <c r="V239" i="5" l="1"/>
  <c r="G243" i="5"/>
  <c r="H243" i="5" s="1"/>
  <c r="L243" i="5" s="1"/>
  <c r="M243" i="5" s="1"/>
  <c r="B244" i="5" s="1"/>
  <c r="K242" i="5"/>
  <c r="K243" i="5"/>
  <c r="X236" i="5"/>
  <c r="Y236" i="5"/>
  <c r="Z236" i="5" s="1"/>
  <c r="O237" i="5" s="1"/>
  <c r="T237" i="5" s="1"/>
  <c r="U237" i="5" s="1"/>
  <c r="V240" i="5" l="1"/>
  <c r="G244" i="5"/>
  <c r="H244" i="5" s="1"/>
  <c r="L244" i="5" s="1"/>
  <c r="M244" i="5" s="1"/>
  <c r="B245" i="5" s="1"/>
  <c r="K244" i="5"/>
  <c r="V241" i="5" l="1"/>
  <c r="G245" i="5"/>
  <c r="H245" i="5" s="1"/>
  <c r="L245" i="5" s="1"/>
  <c r="M245" i="5" s="1"/>
  <c r="B246" i="5" s="1"/>
  <c r="X237" i="5"/>
  <c r="K245" i="5"/>
  <c r="Y237" i="5"/>
  <c r="Z237" i="5" s="1"/>
  <c r="O238" i="5" s="1"/>
  <c r="T238" i="5" s="1"/>
  <c r="U238" i="5" s="1"/>
  <c r="V242" i="5" l="1"/>
  <c r="G246" i="5"/>
  <c r="H246" i="5" s="1"/>
  <c r="L246" i="5" s="1"/>
  <c r="M246" i="5" s="1"/>
  <c r="B247" i="5" s="1"/>
  <c r="V243" i="5" l="1"/>
  <c r="G247" i="5"/>
  <c r="H247" i="5" s="1"/>
  <c r="L247" i="5" s="1"/>
  <c r="M247" i="5" s="1"/>
  <c r="B248" i="5" s="1"/>
  <c r="G248" i="5" s="1"/>
  <c r="K246" i="5"/>
  <c r="X238" i="5"/>
  <c r="Y238" i="5"/>
  <c r="Z238" i="5" s="1"/>
  <c r="O239" i="5" s="1"/>
  <c r="T239" i="5" s="1"/>
  <c r="U239" i="5" s="1"/>
  <c r="V244" i="5" l="1"/>
  <c r="H248" i="5"/>
  <c r="K247" i="5"/>
  <c r="V245" i="5" l="1"/>
  <c r="K248" i="5"/>
  <c r="L248" i="5"/>
  <c r="M248" i="5" s="1"/>
  <c r="B249" i="5" s="1"/>
  <c r="G249" i="5" s="1"/>
  <c r="Y239" i="5"/>
  <c r="Z239" i="5" s="1"/>
  <c r="O240" i="5" s="1"/>
  <c r="T240" i="5" s="1"/>
  <c r="U240" i="5" s="1"/>
  <c r="X239" i="5"/>
  <c r="V246" i="5" l="1"/>
  <c r="H249" i="5"/>
  <c r="Y240" i="5"/>
  <c r="Z240" i="5" s="1"/>
  <c r="O241" i="5" s="1"/>
  <c r="T241" i="5" s="1"/>
  <c r="U241" i="5" s="1"/>
  <c r="L249" i="5"/>
  <c r="M249" i="5" s="1"/>
  <c r="B250" i="5" s="1"/>
  <c r="G250" i="5" s="1"/>
  <c r="K250" i="5" l="1"/>
  <c r="H250" i="5"/>
  <c r="K249" i="5"/>
  <c r="L250" i="5"/>
  <c r="M250" i="5" s="1"/>
  <c r="B251" i="5" s="1"/>
  <c r="G251" i="5" s="1"/>
  <c r="X240" i="5"/>
  <c r="Y241" i="5"/>
  <c r="Z241" i="5" s="1"/>
  <c r="O242" i="5" s="1"/>
  <c r="T242" i="5" s="1"/>
  <c r="U242" i="5" s="1"/>
  <c r="K251" i="5" l="1"/>
  <c r="H251" i="5"/>
  <c r="Y242" i="5"/>
  <c r="Z242" i="5" s="1"/>
  <c r="O243" i="5" s="1"/>
  <c r="T243" i="5" s="1"/>
  <c r="U243" i="5" s="1"/>
  <c r="X241" i="5"/>
  <c r="L251" i="5"/>
  <c r="M251" i="5" s="1"/>
  <c r="B252" i="5" s="1"/>
  <c r="G252" i="5" s="1"/>
  <c r="K252" i="5" l="1"/>
  <c r="H252" i="5"/>
  <c r="Y243" i="5"/>
  <c r="Z243" i="5" s="1"/>
  <c r="O244" i="5" s="1"/>
  <c r="T244" i="5" s="1"/>
  <c r="U244" i="5" s="1"/>
  <c r="L252" i="5"/>
  <c r="M252" i="5" s="1"/>
  <c r="B253" i="5" s="1"/>
  <c r="G253" i="5" s="1"/>
  <c r="X242" i="5"/>
  <c r="H253" i="5" l="1"/>
  <c r="L253" i="5"/>
  <c r="M253" i="5" s="1"/>
  <c r="B254" i="5" s="1"/>
  <c r="G254" i="5" s="1"/>
  <c r="Y244" i="5"/>
  <c r="Z244" i="5" s="1"/>
  <c r="O245" i="5" s="1"/>
  <c r="T245" i="5" s="1"/>
  <c r="U245" i="5" s="1"/>
  <c r="X243" i="5"/>
  <c r="H254" i="5" l="1"/>
  <c r="L254" i="5" s="1"/>
  <c r="M254" i="5" s="1"/>
  <c r="B255" i="5" s="1"/>
  <c r="G255" i="5" s="1"/>
  <c r="K253" i="5"/>
  <c r="Y245" i="5"/>
  <c r="Z245" i="5" s="1"/>
  <c r="X244" i="5"/>
  <c r="O246" i="5" l="1"/>
  <c r="T246" i="5" s="1"/>
  <c r="U246" i="5" s="1"/>
  <c r="W246" i="5" s="1"/>
  <c r="H255" i="5"/>
  <c r="K254" i="5"/>
  <c r="L255" i="5"/>
  <c r="M255" i="5" s="1"/>
  <c r="B256" i="5" s="1"/>
  <c r="G256" i="5" s="1"/>
  <c r="X245" i="5"/>
  <c r="H256" i="5" l="1"/>
  <c r="K255" i="5"/>
  <c r="Y246" i="5"/>
  <c r="Z246" i="5" s="1"/>
  <c r="O247" i="5" s="1"/>
  <c r="X246" i="5"/>
  <c r="L256" i="5"/>
  <c r="M256" i="5" s="1"/>
  <c r="B257" i="5" s="1"/>
  <c r="G257" i="5" s="1"/>
  <c r="U247" i="5" l="1"/>
  <c r="Y247" i="5" s="1"/>
  <c r="Z247" i="5" s="1"/>
  <c r="O248" i="5" s="1"/>
  <c r="T248" i="5" s="1"/>
  <c r="T247" i="5"/>
  <c r="K257" i="5"/>
  <c r="H257" i="5"/>
  <c r="K256" i="5"/>
  <c r="L257" i="5"/>
  <c r="M257" i="5" s="1"/>
  <c r="B258" i="5" s="1"/>
  <c r="G258" i="5" s="1"/>
  <c r="V247" i="5" l="1"/>
  <c r="V248" i="5" s="1"/>
  <c r="U248" i="5" s="1"/>
  <c r="Y248" i="5" s="1"/>
  <c r="Z248" i="5" s="1"/>
  <c r="O249" i="5" s="1"/>
  <c r="T249" i="5" s="1"/>
  <c r="H258" i="5"/>
  <c r="X247" i="5"/>
  <c r="L258" i="5"/>
  <c r="M258" i="5" s="1"/>
  <c r="B259" i="5" s="1"/>
  <c r="V249" i="5" l="1"/>
  <c r="V250" i="5"/>
  <c r="U249" i="5"/>
  <c r="G259" i="5"/>
  <c r="H259" i="5" s="1"/>
  <c r="L259" i="5" s="1"/>
  <c r="M259" i="5" s="1"/>
  <c r="B260" i="5" s="1"/>
  <c r="G260" i="5" s="1"/>
  <c r="K258" i="5"/>
  <c r="Y249" i="5"/>
  <c r="Z249" i="5" s="1"/>
  <c r="O250" i="5" s="1"/>
  <c r="T250" i="5" s="1"/>
  <c r="X248" i="5"/>
  <c r="V251" i="5" l="1"/>
  <c r="U250" i="5"/>
  <c r="K260" i="5"/>
  <c r="H260" i="5"/>
  <c r="X249" i="5"/>
  <c r="Y250" i="5"/>
  <c r="Z250" i="5" s="1"/>
  <c r="O251" i="5" s="1"/>
  <c r="T251" i="5" s="1"/>
  <c r="K259" i="5"/>
  <c r="V252" i="5" l="1"/>
  <c r="U251" i="5"/>
  <c r="Y251" i="5"/>
  <c r="Z251" i="5" s="1"/>
  <c r="O252" i="5" s="1"/>
  <c r="T252" i="5" s="1"/>
  <c r="L260" i="5"/>
  <c r="M260" i="5" s="1"/>
  <c r="B261" i="5" s="1"/>
  <c r="G261" i="5" s="1"/>
  <c r="X250" i="5"/>
  <c r="V253" i="5" l="1"/>
  <c r="U252" i="5"/>
  <c r="Y252" i="5" s="1"/>
  <c r="Z252" i="5" s="1"/>
  <c r="O253" i="5" s="1"/>
  <c r="T253" i="5" s="1"/>
  <c r="H261" i="5"/>
  <c r="L261" i="5" s="1"/>
  <c r="M261" i="5" s="1"/>
  <c r="B262" i="5" s="1"/>
  <c r="G262" i="5" s="1"/>
  <c r="X251" i="5"/>
  <c r="V254" i="5" l="1"/>
  <c r="U253" i="5"/>
  <c r="K262" i="5"/>
  <c r="H262" i="5"/>
  <c r="K261" i="5"/>
  <c r="Y253" i="5"/>
  <c r="Z253" i="5" s="1"/>
  <c r="O254" i="5" s="1"/>
  <c r="T254" i="5" s="1"/>
  <c r="X252" i="5"/>
  <c r="L262" i="5"/>
  <c r="M262" i="5" s="1"/>
  <c r="B263" i="5" s="1"/>
  <c r="G263" i="5" s="1"/>
  <c r="U254" i="5" l="1"/>
  <c r="V255" i="5"/>
  <c r="H263" i="5"/>
  <c r="Y254" i="5"/>
  <c r="Z254" i="5" s="1"/>
  <c r="O255" i="5" s="1"/>
  <c r="T255" i="5" s="1"/>
  <c r="L263" i="5"/>
  <c r="M263" i="5" s="1"/>
  <c r="B264" i="5" s="1"/>
  <c r="G264" i="5" s="1"/>
  <c r="X253" i="5"/>
  <c r="V256" i="5" l="1"/>
  <c r="U255" i="5"/>
  <c r="H264" i="5"/>
  <c r="K263" i="5"/>
  <c r="L264" i="5"/>
  <c r="M264" i="5" s="1"/>
  <c r="B265" i="5" s="1"/>
  <c r="G265" i="5" s="1"/>
  <c r="Y255" i="5"/>
  <c r="Z255" i="5" s="1"/>
  <c r="O256" i="5" s="1"/>
  <c r="T256" i="5" s="1"/>
  <c r="X254" i="5"/>
  <c r="U256" i="5" l="1"/>
  <c r="V257" i="5"/>
  <c r="H265" i="5"/>
  <c r="K264" i="5"/>
  <c r="X255" i="5"/>
  <c r="Y256" i="5"/>
  <c r="Z256" i="5" s="1"/>
  <c r="O257" i="5" s="1"/>
  <c r="T257" i="5" s="1"/>
  <c r="L265" i="5"/>
  <c r="M265" i="5" s="1"/>
  <c r="B266" i="5" s="1"/>
  <c r="G266" i="5" s="1"/>
  <c r="V258" i="5" l="1"/>
  <c r="U257" i="5"/>
  <c r="H266" i="5"/>
  <c r="L266" i="5" s="1"/>
  <c r="M266" i="5" s="1"/>
  <c r="B267" i="5" s="1"/>
  <c r="G267" i="5" s="1"/>
  <c r="K265" i="5"/>
  <c r="X256" i="5"/>
  <c r="Y257" i="5"/>
  <c r="Z257" i="5" s="1"/>
  <c r="O258" i="5" s="1"/>
  <c r="T258" i="5" s="1"/>
  <c r="W258" i="5" l="1"/>
  <c r="U258" i="5"/>
  <c r="H267" i="5"/>
  <c r="K266" i="5"/>
  <c r="L267" i="5"/>
  <c r="M267" i="5" s="1"/>
  <c r="B268" i="5" s="1"/>
  <c r="G268" i="5" s="1"/>
  <c r="X257" i="5"/>
  <c r="H268" i="5" l="1"/>
  <c r="K267" i="5"/>
  <c r="Y258" i="5"/>
  <c r="Z258" i="5" s="1"/>
  <c r="O259" i="5" s="1"/>
  <c r="X258" i="5"/>
  <c r="L268" i="5"/>
  <c r="M268" i="5" s="1"/>
  <c r="B269" i="5" s="1"/>
  <c r="G269" i="5" s="1"/>
  <c r="U259" i="5" l="1"/>
  <c r="Y259" i="5" s="1"/>
  <c r="Z259" i="5" s="1"/>
  <c r="O260" i="5" s="1"/>
  <c r="T260" i="5" s="1"/>
  <c r="T259" i="5"/>
  <c r="H269" i="5"/>
  <c r="K268" i="5"/>
  <c r="L269" i="5"/>
  <c r="M269" i="5" s="1"/>
  <c r="B270" i="5" s="1"/>
  <c r="G270" i="5" s="1"/>
  <c r="V259" i="5" l="1"/>
  <c r="V260" i="5" s="1"/>
  <c r="U260" i="5" s="1"/>
  <c r="Y260" i="5" s="1"/>
  <c r="Z260" i="5" s="1"/>
  <c r="O261" i="5" s="1"/>
  <c r="T261" i="5" s="1"/>
  <c r="V261" i="5"/>
  <c r="H270" i="5"/>
  <c r="K269" i="5"/>
  <c r="X259" i="5"/>
  <c r="L270" i="5"/>
  <c r="M270" i="5" s="1"/>
  <c r="B271" i="5" s="1"/>
  <c r="V262" i="5" l="1"/>
  <c r="U261" i="5"/>
  <c r="G271" i="5"/>
  <c r="H271" i="5" s="1"/>
  <c r="L271" i="5" s="1"/>
  <c r="M271" i="5" s="1"/>
  <c r="B272" i="5" s="1"/>
  <c r="G272" i="5" s="1"/>
  <c r="K270" i="5"/>
  <c r="X260" i="5"/>
  <c r="Y261" i="5"/>
  <c r="Z261" i="5" s="1"/>
  <c r="O262" i="5" s="1"/>
  <c r="T262" i="5" s="1"/>
  <c r="V263" i="5" l="1"/>
  <c r="U262" i="5"/>
  <c r="K272" i="5"/>
  <c r="H272" i="5"/>
  <c r="Y262" i="5"/>
  <c r="Z262" i="5" s="1"/>
  <c r="O263" i="5" s="1"/>
  <c r="T263" i="5" s="1"/>
  <c r="X261" i="5"/>
  <c r="K271" i="5"/>
  <c r="V264" i="5" l="1"/>
  <c r="U263" i="5"/>
  <c r="L272" i="5"/>
  <c r="M272" i="5" s="1"/>
  <c r="B273" i="5" s="1"/>
  <c r="G273" i="5" s="1"/>
  <c r="Y263" i="5"/>
  <c r="Z263" i="5" s="1"/>
  <c r="O264" i="5" s="1"/>
  <c r="T264" i="5" s="1"/>
  <c r="X262" i="5"/>
  <c r="U264" i="5" l="1"/>
  <c r="V265" i="5"/>
  <c r="H273" i="5"/>
  <c r="Y264" i="5"/>
  <c r="Z264" i="5" s="1"/>
  <c r="O265" i="5" s="1"/>
  <c r="T265" i="5" s="1"/>
  <c r="X263" i="5"/>
  <c r="L273" i="5"/>
  <c r="M273" i="5" s="1"/>
  <c r="B274" i="5" s="1"/>
  <c r="G274" i="5" s="1"/>
  <c r="V266" i="5" l="1"/>
  <c r="U265" i="5"/>
  <c r="H274" i="5"/>
  <c r="K273" i="5"/>
  <c r="Y265" i="5"/>
  <c r="Z265" i="5" s="1"/>
  <c r="O266" i="5" s="1"/>
  <c r="T266" i="5" s="1"/>
  <c r="L274" i="5"/>
  <c r="M274" i="5" s="1"/>
  <c r="B275" i="5" s="1"/>
  <c r="G275" i="5" s="1"/>
  <c r="X264" i="5"/>
  <c r="V267" i="5" l="1"/>
  <c r="U266" i="5"/>
  <c r="K275" i="5"/>
  <c r="H275" i="5"/>
  <c r="K274" i="5"/>
  <c r="L275" i="5"/>
  <c r="M275" i="5" s="1"/>
  <c r="B276" i="5" s="1"/>
  <c r="G276" i="5" s="1"/>
  <c r="Y266" i="5"/>
  <c r="Z266" i="5" s="1"/>
  <c r="O267" i="5" s="1"/>
  <c r="T267" i="5" s="1"/>
  <c r="X265" i="5"/>
  <c r="U267" i="5" l="1"/>
  <c r="V268" i="5"/>
  <c r="H276" i="5"/>
  <c r="X266" i="5"/>
  <c r="Y267" i="5"/>
  <c r="Z267" i="5" s="1"/>
  <c r="O268" i="5" s="1"/>
  <c r="T268" i="5" s="1"/>
  <c r="L276" i="5"/>
  <c r="M276" i="5" s="1"/>
  <c r="B277" i="5" s="1"/>
  <c r="G277" i="5" s="1"/>
  <c r="V269" i="5" l="1"/>
  <c r="U268" i="5"/>
  <c r="H277" i="5"/>
  <c r="K276" i="5"/>
  <c r="L277" i="5"/>
  <c r="M277" i="5" s="1"/>
  <c r="B278" i="5" s="1"/>
  <c r="G278" i="5" s="1"/>
  <c r="Y268" i="5"/>
  <c r="Z268" i="5" s="1"/>
  <c r="O269" i="5" s="1"/>
  <c r="T269" i="5" s="1"/>
  <c r="X267" i="5"/>
  <c r="V270" i="5" l="1"/>
  <c r="U269" i="5"/>
  <c r="Y269" i="5" s="1"/>
  <c r="Z269" i="5" s="1"/>
  <c r="O270" i="5" s="1"/>
  <c r="T270" i="5" s="1"/>
  <c r="H278" i="5"/>
  <c r="K277" i="5"/>
  <c r="X268" i="5"/>
  <c r="L278" i="5"/>
  <c r="M278" i="5" s="1"/>
  <c r="B279" i="5" s="1"/>
  <c r="G279" i="5" s="1"/>
  <c r="W270" i="5" l="1"/>
  <c r="U270" i="5"/>
  <c r="H279" i="5"/>
  <c r="L279" i="5" s="1"/>
  <c r="M279" i="5" s="1"/>
  <c r="B280" i="5" s="1"/>
  <c r="G280" i="5" s="1"/>
  <c r="K278" i="5"/>
  <c r="X269" i="5"/>
  <c r="K280" i="5" l="1"/>
  <c r="H280" i="5"/>
  <c r="K279" i="5"/>
  <c r="Y270" i="5"/>
  <c r="Z270" i="5" s="1"/>
  <c r="O271" i="5" s="1"/>
  <c r="X270" i="5"/>
  <c r="L280" i="5"/>
  <c r="M280" i="5" s="1"/>
  <c r="B281" i="5" s="1"/>
  <c r="G281" i="5" s="1"/>
  <c r="U271" i="5" l="1"/>
  <c r="Y271" i="5" s="1"/>
  <c r="Z271" i="5" s="1"/>
  <c r="O272" i="5" s="1"/>
  <c r="T272" i="5" s="1"/>
  <c r="T271" i="5"/>
  <c r="H281" i="5"/>
  <c r="L281" i="5"/>
  <c r="M281" i="5" s="1"/>
  <c r="B282" i="5" s="1"/>
  <c r="G282" i="5" s="1"/>
  <c r="V271" i="5" l="1"/>
  <c r="V272" i="5" s="1"/>
  <c r="U272" i="5" s="1"/>
  <c r="Y272" i="5" s="1"/>
  <c r="Z272" i="5" s="1"/>
  <c r="O273" i="5" s="1"/>
  <c r="T273" i="5" s="1"/>
  <c r="K282" i="5"/>
  <c r="H282" i="5"/>
  <c r="K281" i="5"/>
  <c r="X271" i="5"/>
  <c r="L282" i="5"/>
  <c r="M282" i="5" s="1"/>
  <c r="B283" i="5" s="1"/>
  <c r="V273" i="5" l="1"/>
  <c r="V274" i="5"/>
  <c r="U273" i="5"/>
  <c r="G283" i="5"/>
  <c r="H283" i="5" s="1"/>
  <c r="L283" i="5" s="1"/>
  <c r="M283" i="5" s="1"/>
  <c r="B284" i="5" s="1"/>
  <c r="G284" i="5" s="1"/>
  <c r="X272" i="5"/>
  <c r="Y273" i="5"/>
  <c r="Z273" i="5" s="1"/>
  <c r="O274" i="5" s="1"/>
  <c r="T274" i="5" s="1"/>
  <c r="V275" i="5" l="1"/>
  <c r="U274" i="5"/>
  <c r="Y274" i="5" s="1"/>
  <c r="Z274" i="5" s="1"/>
  <c r="O275" i="5" s="1"/>
  <c r="T275" i="5" s="1"/>
  <c r="H284" i="5"/>
  <c r="X273" i="5"/>
  <c r="K283" i="5"/>
  <c r="U275" i="5" l="1"/>
  <c r="V276" i="5"/>
  <c r="K284" i="5"/>
  <c r="Y275" i="5"/>
  <c r="Z275" i="5" s="1"/>
  <c r="O276" i="5" s="1"/>
  <c r="T276" i="5" s="1"/>
  <c r="X274" i="5"/>
  <c r="L284" i="5"/>
  <c r="M284" i="5" s="1"/>
  <c r="B285" i="5" s="1"/>
  <c r="G285" i="5" s="1"/>
  <c r="V277" i="5" l="1"/>
  <c r="U276" i="5"/>
  <c r="H285" i="5"/>
  <c r="X275" i="5"/>
  <c r="L285" i="5"/>
  <c r="M285" i="5" s="1"/>
  <c r="B286" i="5" s="1"/>
  <c r="G286" i="5" s="1"/>
  <c r="Y276" i="5"/>
  <c r="Z276" i="5" s="1"/>
  <c r="O277" i="5" s="1"/>
  <c r="T277" i="5" s="1"/>
  <c r="V278" i="5" l="1"/>
  <c r="U277" i="5"/>
  <c r="H286" i="5"/>
  <c r="K285" i="5"/>
  <c r="Y277" i="5"/>
  <c r="Z277" i="5" s="1"/>
  <c r="O278" i="5" s="1"/>
  <c r="T278" i="5" s="1"/>
  <c r="L286" i="5"/>
  <c r="M286" i="5" s="1"/>
  <c r="B287" i="5" s="1"/>
  <c r="G287" i="5" s="1"/>
  <c r="X276" i="5"/>
  <c r="V279" i="5" l="1"/>
  <c r="U278" i="5"/>
  <c r="H287" i="5"/>
  <c r="K286" i="5"/>
  <c r="X277" i="5"/>
  <c r="L287" i="5"/>
  <c r="M287" i="5" s="1"/>
  <c r="B288" i="5" s="1"/>
  <c r="G288" i="5" s="1"/>
  <c r="V280" i="5" l="1"/>
  <c r="H288" i="5"/>
  <c r="K287" i="5"/>
  <c r="L288" i="5"/>
  <c r="M288" i="5" s="1"/>
  <c r="B289" i="5" s="1"/>
  <c r="G289" i="5" s="1"/>
  <c r="Y278" i="5"/>
  <c r="Z278" i="5" s="1"/>
  <c r="O279" i="5" s="1"/>
  <c r="T279" i="5" s="1"/>
  <c r="U279" i="5" s="1"/>
  <c r="X278" i="5"/>
  <c r="V281" i="5" l="1"/>
  <c r="H289" i="5"/>
  <c r="K288" i="5"/>
  <c r="L289" i="5"/>
  <c r="M289" i="5" s="1"/>
  <c r="B290" i="5" s="1"/>
  <c r="G290" i="5" s="1"/>
  <c r="V282" i="5" l="1"/>
  <c r="H290" i="5"/>
  <c r="K289" i="5"/>
  <c r="L290" i="5"/>
  <c r="M290" i="5" s="1"/>
  <c r="B291" i="5" s="1"/>
  <c r="G291" i="5" s="1"/>
  <c r="Y279" i="5"/>
  <c r="Z279" i="5" s="1"/>
  <c r="O280" i="5" s="1"/>
  <c r="T280" i="5" s="1"/>
  <c r="U280" i="5" s="1"/>
  <c r="X279" i="5"/>
  <c r="H291" i="5" l="1"/>
  <c r="K290" i="5"/>
  <c r="L291" i="5"/>
  <c r="M291" i="5" s="1"/>
  <c r="B292" i="5" s="1"/>
  <c r="G292" i="5" s="1"/>
  <c r="H292" i="5" l="1"/>
  <c r="K291" i="5"/>
  <c r="L292" i="5"/>
  <c r="M292" i="5" s="1"/>
  <c r="B293" i="5" s="1"/>
  <c r="G293" i="5" s="1"/>
  <c r="X280" i="5"/>
  <c r="Y280" i="5"/>
  <c r="Z280" i="5" s="1"/>
  <c r="O281" i="5" s="1"/>
  <c r="T281" i="5" s="1"/>
  <c r="U281" i="5" s="1"/>
  <c r="H293" i="5" l="1"/>
  <c r="K292" i="5"/>
  <c r="L293" i="5"/>
  <c r="M293" i="5" s="1"/>
  <c r="B294" i="5" s="1"/>
  <c r="G294" i="5" s="1"/>
  <c r="H294" i="5" l="1"/>
  <c r="K293" i="5"/>
  <c r="L294" i="5"/>
  <c r="M294" i="5" s="1"/>
  <c r="B295" i="5" s="1"/>
  <c r="X281" i="5"/>
  <c r="Y281" i="5"/>
  <c r="Z281" i="5" s="1"/>
  <c r="O282" i="5" l="1"/>
  <c r="T282" i="5" s="1"/>
  <c r="U282" i="5" s="1"/>
  <c r="W282" i="5" s="1"/>
  <c r="G295" i="5"/>
  <c r="H295" i="5" s="1"/>
  <c r="L295" i="5" s="1"/>
  <c r="M295" i="5" s="1"/>
  <c r="B296" i="5" s="1"/>
  <c r="G296" i="5" s="1"/>
  <c r="K294" i="5"/>
  <c r="H296" i="5" l="1"/>
  <c r="K295" i="5"/>
  <c r="Y282" i="5"/>
  <c r="Z282" i="5" s="1"/>
  <c r="O283" i="5" s="1"/>
  <c r="X282" i="5"/>
  <c r="U283" i="5" l="1"/>
  <c r="Y283" i="5" s="1"/>
  <c r="Z283" i="5" s="1"/>
  <c r="O284" i="5" s="1"/>
  <c r="T284" i="5" s="1"/>
  <c r="T283" i="5"/>
  <c r="K296" i="5"/>
  <c r="L296" i="5"/>
  <c r="M296" i="5" s="1"/>
  <c r="B297" i="5" s="1"/>
  <c r="G297" i="5" s="1"/>
  <c r="V283" i="5" l="1"/>
  <c r="V284" i="5" s="1"/>
  <c r="V285" i="5"/>
  <c r="U284" i="5"/>
  <c r="H297" i="5"/>
  <c r="L297" i="5" s="1"/>
  <c r="M297" i="5" s="1"/>
  <c r="B298" i="5" s="1"/>
  <c r="G298" i="5" s="1"/>
  <c r="Y284" i="5"/>
  <c r="Z284" i="5" s="1"/>
  <c r="O285" i="5" s="1"/>
  <c r="T285" i="5" s="1"/>
  <c r="X283" i="5"/>
  <c r="V286" i="5" l="1"/>
  <c r="U285" i="5"/>
  <c r="H298" i="5"/>
  <c r="K297" i="5"/>
  <c r="X284" i="5"/>
  <c r="Y285" i="5"/>
  <c r="Z285" i="5" s="1"/>
  <c r="O286" i="5" s="1"/>
  <c r="T286" i="5" s="1"/>
  <c r="L298" i="5"/>
  <c r="M298" i="5" s="1"/>
  <c r="B299" i="5" s="1"/>
  <c r="G299" i="5" s="1"/>
  <c r="V287" i="5" l="1"/>
  <c r="U286" i="5"/>
  <c r="H299" i="5"/>
  <c r="K298" i="5"/>
  <c r="X285" i="5"/>
  <c r="L299" i="5"/>
  <c r="M299" i="5" s="1"/>
  <c r="B300" i="5" s="1"/>
  <c r="G300" i="5" s="1"/>
  <c r="Y286" i="5"/>
  <c r="Z286" i="5" s="1"/>
  <c r="O287" i="5" s="1"/>
  <c r="T287" i="5" s="1"/>
  <c r="V288" i="5" l="1"/>
  <c r="U287" i="5"/>
  <c r="H300" i="5"/>
  <c r="K299" i="5"/>
  <c r="Y287" i="5"/>
  <c r="Z287" i="5" s="1"/>
  <c r="O288" i="5" s="1"/>
  <c r="T288" i="5" s="1"/>
  <c r="X286" i="5"/>
  <c r="L300" i="5"/>
  <c r="M300" i="5" s="1"/>
  <c r="B301" i="5" s="1"/>
  <c r="G301" i="5" s="1"/>
  <c r="U288" i="5" l="1"/>
  <c r="V289" i="5"/>
  <c r="H301" i="5"/>
  <c r="K300" i="5"/>
  <c r="L301" i="5"/>
  <c r="M301" i="5" s="1"/>
  <c r="B302" i="5" s="1"/>
  <c r="G302" i="5" s="1"/>
  <c r="X287" i="5"/>
  <c r="Y288" i="5"/>
  <c r="Z288" i="5" s="1"/>
  <c r="O289" i="5" s="1"/>
  <c r="T289" i="5" s="1"/>
  <c r="V290" i="5" l="1"/>
  <c r="U289" i="5"/>
  <c r="K302" i="5"/>
  <c r="H302" i="5"/>
  <c r="K301" i="5"/>
  <c r="X288" i="5"/>
  <c r="Y289" i="5"/>
  <c r="Z289" i="5" s="1"/>
  <c r="O290" i="5" s="1"/>
  <c r="T290" i="5" s="1"/>
  <c r="L302" i="5"/>
  <c r="M302" i="5" s="1"/>
  <c r="B303" i="5" s="1"/>
  <c r="G303" i="5" s="1"/>
  <c r="V291" i="5" l="1"/>
  <c r="U290" i="5"/>
  <c r="Y290" i="5" s="1"/>
  <c r="Z290" i="5" s="1"/>
  <c r="O291" i="5" s="1"/>
  <c r="T291" i="5" s="1"/>
  <c r="H303" i="5"/>
  <c r="X289" i="5"/>
  <c r="L303" i="5"/>
  <c r="M303" i="5" s="1"/>
  <c r="B304" i="5" s="1"/>
  <c r="G304" i="5" s="1"/>
  <c r="U291" i="5" l="1"/>
  <c r="V292" i="5"/>
  <c r="H304" i="5"/>
  <c r="L304" i="5" s="1"/>
  <c r="M304" i="5" s="1"/>
  <c r="B305" i="5" s="1"/>
  <c r="G305" i="5" s="1"/>
  <c r="K303" i="5"/>
  <c r="X290" i="5"/>
  <c r="Y291" i="5"/>
  <c r="Z291" i="5" s="1"/>
  <c r="O292" i="5" s="1"/>
  <c r="T292" i="5" s="1"/>
  <c r="V293" i="5" l="1"/>
  <c r="U292" i="5"/>
  <c r="K305" i="5"/>
  <c r="H305" i="5"/>
  <c r="K304" i="5"/>
  <c r="X291" i="5"/>
  <c r="Y292" i="5"/>
  <c r="Z292" i="5" s="1"/>
  <c r="O293" i="5" s="1"/>
  <c r="T293" i="5" s="1"/>
  <c r="L305" i="5"/>
  <c r="M305" i="5" s="1"/>
  <c r="B306" i="5" s="1"/>
  <c r="G306" i="5" s="1"/>
  <c r="V294" i="5" l="1"/>
  <c r="U293" i="5"/>
  <c r="K306" i="5"/>
  <c r="H306" i="5"/>
  <c r="L306" i="5"/>
  <c r="M306" i="5" s="1"/>
  <c r="B307" i="5" s="1"/>
  <c r="Y293" i="5"/>
  <c r="Z293" i="5" s="1"/>
  <c r="O294" i="5" s="1"/>
  <c r="T294" i="5" s="1"/>
  <c r="X292" i="5"/>
  <c r="W294" i="5" l="1"/>
  <c r="U294" i="5"/>
  <c r="G307" i="5"/>
  <c r="H307" i="5" s="1"/>
  <c r="L307" i="5" s="1"/>
  <c r="M307" i="5" s="1"/>
  <c r="B308" i="5" s="1"/>
  <c r="G308" i="5" s="1"/>
  <c r="X293" i="5"/>
  <c r="H308" i="5" l="1"/>
  <c r="X294" i="5"/>
  <c r="Y294" i="5"/>
  <c r="Z294" i="5" s="1"/>
  <c r="O295" i="5" s="1"/>
  <c r="K307" i="5"/>
  <c r="U295" i="5" l="1"/>
  <c r="Y295" i="5" s="1"/>
  <c r="Z295" i="5" s="1"/>
  <c r="O296" i="5" s="1"/>
  <c r="T296" i="5" s="1"/>
  <c r="T295" i="5"/>
  <c r="K308" i="5"/>
  <c r="L308" i="5"/>
  <c r="M308" i="5" s="1"/>
  <c r="B309" i="5" s="1"/>
  <c r="G309" i="5" s="1"/>
  <c r="V295" i="5" l="1"/>
  <c r="V296" i="5" s="1"/>
  <c r="K309" i="5"/>
  <c r="H309" i="5"/>
  <c r="L309" i="5" s="1"/>
  <c r="M309" i="5" s="1"/>
  <c r="B310" i="5" s="1"/>
  <c r="G310" i="5" s="1"/>
  <c r="X295" i="5"/>
  <c r="U296" i="5" l="1"/>
  <c r="Y296" i="5" s="1"/>
  <c r="Z296" i="5" s="1"/>
  <c r="O297" i="5" s="1"/>
  <c r="T297" i="5" s="1"/>
  <c r="V297" i="5"/>
  <c r="H310" i="5"/>
  <c r="X296" i="5"/>
  <c r="L310" i="5"/>
  <c r="M310" i="5" s="1"/>
  <c r="B311" i="5" s="1"/>
  <c r="G311" i="5" s="1"/>
  <c r="V298" i="5" l="1"/>
  <c r="U297" i="5"/>
  <c r="Y297" i="5" s="1"/>
  <c r="Z297" i="5" s="1"/>
  <c r="O298" i="5" s="1"/>
  <c r="T298" i="5" s="1"/>
  <c r="H311" i="5"/>
  <c r="K310" i="5"/>
  <c r="X297" i="5"/>
  <c r="L311" i="5"/>
  <c r="M311" i="5" s="1"/>
  <c r="B312" i="5" s="1"/>
  <c r="G312" i="5" s="1"/>
  <c r="V299" i="5" l="1"/>
  <c r="U298" i="5"/>
  <c r="Y298" i="5" s="1"/>
  <c r="Z298" i="5" s="1"/>
  <c r="O299" i="5" s="1"/>
  <c r="T299" i="5" s="1"/>
  <c r="H312" i="5"/>
  <c r="K311" i="5"/>
  <c r="X298" i="5"/>
  <c r="L312" i="5"/>
  <c r="M312" i="5" s="1"/>
  <c r="B313" i="5" s="1"/>
  <c r="G313" i="5" s="1"/>
  <c r="U299" i="5" l="1"/>
  <c r="Y299" i="5" s="1"/>
  <c r="Z299" i="5" s="1"/>
  <c r="O300" i="5" s="1"/>
  <c r="T300" i="5" s="1"/>
  <c r="V300" i="5"/>
  <c r="H313" i="5"/>
  <c r="K312" i="5"/>
  <c r="X299" i="5"/>
  <c r="L313" i="5"/>
  <c r="M313" i="5" s="1"/>
  <c r="B314" i="5" s="1"/>
  <c r="G314" i="5" s="1"/>
  <c r="V301" i="5" l="1"/>
  <c r="U300" i="5"/>
  <c r="Y300" i="5" s="1"/>
  <c r="Z300" i="5" s="1"/>
  <c r="O301" i="5" s="1"/>
  <c r="T301" i="5" s="1"/>
  <c r="H314" i="5"/>
  <c r="K313" i="5"/>
  <c r="X300" i="5"/>
  <c r="L314" i="5"/>
  <c r="M314" i="5" s="1"/>
  <c r="B315" i="5" s="1"/>
  <c r="G315" i="5" s="1"/>
  <c r="V302" i="5" l="1"/>
  <c r="U301" i="5"/>
  <c r="Y301" i="5" s="1"/>
  <c r="Z301" i="5" s="1"/>
  <c r="O302" i="5" s="1"/>
  <c r="T302" i="5" s="1"/>
  <c r="H315" i="5"/>
  <c r="K314" i="5"/>
  <c r="X301" i="5"/>
  <c r="L315" i="5"/>
  <c r="M315" i="5" s="1"/>
  <c r="B316" i="5" s="1"/>
  <c r="G316" i="5" s="1"/>
  <c r="V303" i="5" l="1"/>
  <c r="U302" i="5"/>
  <c r="Y302" i="5" s="1"/>
  <c r="Z302" i="5" s="1"/>
  <c r="O303" i="5" s="1"/>
  <c r="T303" i="5" s="1"/>
  <c r="H316" i="5"/>
  <c r="K315" i="5"/>
  <c r="L316" i="5"/>
  <c r="M316" i="5" s="1"/>
  <c r="B317" i="5" s="1"/>
  <c r="G317" i="5" s="1"/>
  <c r="X302" i="5"/>
  <c r="V304" i="5" l="1"/>
  <c r="U303" i="5"/>
  <c r="Y303" i="5" s="1"/>
  <c r="Z303" i="5" s="1"/>
  <c r="O304" i="5" s="1"/>
  <c r="T304" i="5" s="1"/>
  <c r="H317" i="5"/>
  <c r="K316" i="5"/>
  <c r="X303" i="5"/>
  <c r="L317" i="5"/>
  <c r="M317" i="5" s="1"/>
  <c r="B318" i="5" s="1"/>
  <c r="G318" i="5" s="1"/>
  <c r="U304" i="5" l="1"/>
  <c r="Y304" i="5" s="1"/>
  <c r="Z304" i="5" s="1"/>
  <c r="O305" i="5" s="1"/>
  <c r="T305" i="5" s="1"/>
  <c r="V305" i="5"/>
  <c r="H318" i="5"/>
  <c r="L318" i="5" s="1"/>
  <c r="M318" i="5" s="1"/>
  <c r="B319" i="5" s="1"/>
  <c r="K317" i="5"/>
  <c r="X304" i="5"/>
  <c r="V306" i="5" l="1"/>
  <c r="U305" i="5"/>
  <c r="Y305" i="5" s="1"/>
  <c r="Z305" i="5" s="1"/>
  <c r="O306" i="5" s="1"/>
  <c r="T306" i="5" s="1"/>
  <c r="G319" i="5"/>
  <c r="H319" i="5" s="1"/>
  <c r="L319" i="5" s="1"/>
  <c r="M319" i="5" s="1"/>
  <c r="B320" i="5" s="1"/>
  <c r="G320" i="5" s="1"/>
  <c r="K318" i="5"/>
  <c r="X305" i="5"/>
  <c r="W306" i="5" l="1"/>
  <c r="U306" i="5"/>
  <c r="H320" i="5"/>
  <c r="Y306" i="5"/>
  <c r="Z306" i="5" s="1"/>
  <c r="O307" i="5" s="1"/>
  <c r="X306" i="5"/>
  <c r="K319" i="5"/>
  <c r="U307" i="5" l="1"/>
  <c r="T307" i="5"/>
  <c r="K320" i="5"/>
  <c r="L320" i="5"/>
  <c r="M320" i="5" s="1"/>
  <c r="B321" i="5" s="1"/>
  <c r="G321" i="5" s="1"/>
  <c r="Y307" i="5"/>
  <c r="Z307" i="5" s="1"/>
  <c r="O308" i="5" s="1"/>
  <c r="T308" i="5" s="1"/>
  <c r="V307" i="5" l="1"/>
  <c r="V308" i="5" s="1"/>
  <c r="V309" i="5" s="1"/>
  <c r="U308" i="5"/>
  <c r="Y308" i="5" s="1"/>
  <c r="Z308" i="5" s="1"/>
  <c r="O309" i="5" s="1"/>
  <c r="T309" i="5" s="1"/>
  <c r="H321" i="5"/>
  <c r="X307" i="5"/>
  <c r="L321" i="5"/>
  <c r="M321" i="5" s="1"/>
  <c r="B322" i="5" s="1"/>
  <c r="G322" i="5" s="1"/>
  <c r="V310" i="5" l="1"/>
  <c r="U309" i="5"/>
  <c r="H322" i="5"/>
  <c r="K321" i="5"/>
  <c r="Y309" i="5"/>
  <c r="Z309" i="5" s="1"/>
  <c r="O310" i="5" s="1"/>
  <c r="T310" i="5" s="1"/>
  <c r="X308" i="5"/>
  <c r="L322" i="5"/>
  <c r="M322" i="5" s="1"/>
  <c r="B323" i="5" s="1"/>
  <c r="G323" i="5" s="1"/>
  <c r="V311" i="5" l="1"/>
  <c r="U310" i="5"/>
  <c r="H323" i="5"/>
  <c r="K322" i="5"/>
  <c r="L323" i="5"/>
  <c r="M323" i="5" s="1"/>
  <c r="B324" i="5" s="1"/>
  <c r="G324" i="5" s="1"/>
  <c r="X309" i="5"/>
  <c r="Y310" i="5"/>
  <c r="Z310" i="5" s="1"/>
  <c r="O311" i="5" s="1"/>
  <c r="T311" i="5" s="1"/>
  <c r="V312" i="5" l="1"/>
  <c r="U311" i="5"/>
  <c r="K324" i="5"/>
  <c r="H324" i="5"/>
  <c r="K323" i="5"/>
  <c r="X310" i="5"/>
  <c r="Y311" i="5"/>
  <c r="Z311" i="5" s="1"/>
  <c r="O312" i="5" s="1"/>
  <c r="T312" i="5" s="1"/>
  <c r="L324" i="5"/>
  <c r="M324" i="5" s="1"/>
  <c r="B325" i="5" s="1"/>
  <c r="G325" i="5" s="1"/>
  <c r="U312" i="5" l="1"/>
  <c r="V313" i="5"/>
  <c r="K325" i="5"/>
  <c r="H325" i="5"/>
  <c r="X311" i="5"/>
  <c r="Y312" i="5"/>
  <c r="Z312" i="5" s="1"/>
  <c r="O313" i="5" s="1"/>
  <c r="T313" i="5" s="1"/>
  <c r="L325" i="5"/>
  <c r="M325" i="5" s="1"/>
  <c r="B326" i="5" s="1"/>
  <c r="G326" i="5" s="1"/>
  <c r="V314" i="5" l="1"/>
  <c r="U313" i="5"/>
  <c r="H326" i="5"/>
  <c r="X312" i="5"/>
  <c r="Y313" i="5"/>
  <c r="Z313" i="5" s="1"/>
  <c r="O314" i="5" s="1"/>
  <c r="T314" i="5" s="1"/>
  <c r="L326" i="5"/>
  <c r="M326" i="5" s="1"/>
  <c r="B327" i="5" s="1"/>
  <c r="G327" i="5" s="1"/>
  <c r="V315" i="5" l="1"/>
  <c r="U314" i="5"/>
  <c r="K327" i="5"/>
  <c r="H327" i="5"/>
  <c r="K326" i="5"/>
  <c r="X313" i="5"/>
  <c r="Y314" i="5"/>
  <c r="Z314" i="5" s="1"/>
  <c r="O315" i="5" s="1"/>
  <c r="T315" i="5" s="1"/>
  <c r="L327" i="5"/>
  <c r="M327" i="5" s="1"/>
  <c r="B328" i="5" s="1"/>
  <c r="G328" i="5" s="1"/>
  <c r="U315" i="5" l="1"/>
  <c r="V316" i="5"/>
  <c r="H328" i="5"/>
  <c r="Y315" i="5"/>
  <c r="Z315" i="5" s="1"/>
  <c r="O316" i="5" s="1"/>
  <c r="T316" i="5" s="1"/>
  <c r="X314" i="5"/>
  <c r="L328" i="5"/>
  <c r="M328" i="5" s="1"/>
  <c r="B329" i="5" s="1"/>
  <c r="G329" i="5" s="1"/>
  <c r="V317" i="5" l="1"/>
  <c r="U316" i="5"/>
  <c r="H329" i="5"/>
  <c r="K328" i="5"/>
  <c r="L329" i="5"/>
  <c r="M329" i="5" s="1"/>
  <c r="B330" i="5" s="1"/>
  <c r="G330" i="5" s="1"/>
  <c r="X315" i="5"/>
  <c r="Y316" i="5"/>
  <c r="Z316" i="5" s="1"/>
  <c r="O317" i="5" s="1"/>
  <c r="T317" i="5" s="1"/>
  <c r="V318" i="5" l="1"/>
  <c r="U317" i="5"/>
  <c r="H330" i="5"/>
  <c r="K329" i="5"/>
  <c r="X316" i="5"/>
  <c r="Y317" i="5"/>
  <c r="Z317" i="5" s="1"/>
  <c r="O318" i="5" s="1"/>
  <c r="T318" i="5" s="1"/>
  <c r="L330" i="5"/>
  <c r="M330" i="5" s="1"/>
  <c r="B331" i="5" s="1"/>
  <c r="W318" i="5" l="1"/>
  <c r="U318" i="5"/>
  <c r="G331" i="5"/>
  <c r="H331" i="5" s="1"/>
  <c r="L331" i="5" s="1"/>
  <c r="M331" i="5" s="1"/>
  <c r="B332" i="5" s="1"/>
  <c r="G332" i="5" s="1"/>
  <c r="K330" i="5"/>
  <c r="X317" i="5"/>
  <c r="H332" i="5" l="1"/>
  <c r="K331" i="5"/>
  <c r="Y318" i="5"/>
  <c r="Z318" i="5" s="1"/>
  <c r="O319" i="5" s="1"/>
  <c r="X318" i="5"/>
  <c r="U319" i="5" l="1"/>
  <c r="T319" i="5"/>
  <c r="K332" i="5"/>
  <c r="Y319" i="5"/>
  <c r="Z319" i="5" s="1"/>
  <c r="O320" i="5" s="1"/>
  <c r="T320" i="5" s="1"/>
  <c r="L332" i="5"/>
  <c r="M332" i="5" s="1"/>
  <c r="B333" i="5" s="1"/>
  <c r="G333" i="5" s="1"/>
  <c r="V319" i="5" l="1"/>
  <c r="V320" i="5" s="1"/>
  <c r="U320" i="5" s="1"/>
  <c r="Y320" i="5" s="1"/>
  <c r="Z320" i="5" s="1"/>
  <c r="O321" i="5" s="1"/>
  <c r="T321" i="5" s="1"/>
  <c r="K333" i="5"/>
  <c r="H333" i="5"/>
  <c r="L333" i="5"/>
  <c r="M333" i="5" s="1"/>
  <c r="B334" i="5" s="1"/>
  <c r="G334" i="5" s="1"/>
  <c r="X319" i="5"/>
  <c r="V321" i="5" l="1"/>
  <c r="V322" i="5"/>
  <c r="U321" i="5"/>
  <c r="H334" i="5"/>
  <c r="X320" i="5"/>
  <c r="Y321" i="5"/>
  <c r="Z321" i="5" s="1"/>
  <c r="O322" i="5" s="1"/>
  <c r="T322" i="5" s="1"/>
  <c r="L334" i="5"/>
  <c r="M334" i="5" s="1"/>
  <c r="B335" i="5" s="1"/>
  <c r="G335" i="5" s="1"/>
  <c r="V323" i="5" l="1"/>
  <c r="U322" i="5"/>
  <c r="H335" i="5"/>
  <c r="K334" i="5"/>
  <c r="X321" i="5"/>
  <c r="Y322" i="5"/>
  <c r="Z322" i="5" s="1"/>
  <c r="O323" i="5" s="1"/>
  <c r="T323" i="5" s="1"/>
  <c r="L335" i="5"/>
  <c r="M335" i="5" s="1"/>
  <c r="B336" i="5" s="1"/>
  <c r="G336" i="5" s="1"/>
  <c r="U323" i="5" l="1"/>
  <c r="V324" i="5"/>
  <c r="K336" i="5"/>
  <c r="H336" i="5"/>
  <c r="K335" i="5"/>
  <c r="X322" i="5"/>
  <c r="Y323" i="5"/>
  <c r="Z323" i="5" s="1"/>
  <c r="O324" i="5" s="1"/>
  <c r="T324" i="5" s="1"/>
  <c r="L336" i="5"/>
  <c r="M336" i="5" s="1"/>
  <c r="B337" i="5" s="1"/>
  <c r="G337" i="5" s="1"/>
  <c r="V325" i="5" l="1"/>
  <c r="U324" i="5"/>
  <c r="H337" i="5"/>
  <c r="Y324" i="5"/>
  <c r="Z324" i="5" s="1"/>
  <c r="O325" i="5" s="1"/>
  <c r="T325" i="5" s="1"/>
  <c r="X323" i="5"/>
  <c r="L337" i="5"/>
  <c r="M337" i="5" s="1"/>
  <c r="B338" i="5" s="1"/>
  <c r="G338" i="5" s="1"/>
  <c r="V326" i="5" l="1"/>
  <c r="U325" i="5"/>
  <c r="H338" i="5"/>
  <c r="K337" i="5"/>
  <c r="L338" i="5"/>
  <c r="M338" i="5" s="1"/>
  <c r="B339" i="5" s="1"/>
  <c r="G339" i="5" s="1"/>
  <c r="X324" i="5"/>
  <c r="Y325" i="5"/>
  <c r="Z325" i="5" s="1"/>
  <c r="O326" i="5" s="1"/>
  <c r="T326" i="5" s="1"/>
  <c r="V327" i="5" l="1"/>
  <c r="U326" i="5"/>
  <c r="H339" i="5"/>
  <c r="K338" i="5"/>
  <c r="X325" i="5"/>
  <c r="Y326" i="5"/>
  <c r="Z326" i="5" s="1"/>
  <c r="O327" i="5" s="1"/>
  <c r="T327" i="5" s="1"/>
  <c r="L339" i="5"/>
  <c r="M339" i="5" s="1"/>
  <c r="B340" i="5" s="1"/>
  <c r="G340" i="5" s="1"/>
  <c r="V328" i="5" l="1"/>
  <c r="U327" i="5"/>
  <c r="H340" i="5"/>
  <c r="K339" i="5"/>
  <c r="X326" i="5"/>
  <c r="Y327" i="5"/>
  <c r="Z327" i="5" s="1"/>
  <c r="O328" i="5" s="1"/>
  <c r="T328" i="5" s="1"/>
  <c r="L340" i="5"/>
  <c r="M340" i="5" s="1"/>
  <c r="B341" i="5" s="1"/>
  <c r="G341" i="5" s="1"/>
  <c r="U328" i="5" l="1"/>
  <c r="V329" i="5"/>
  <c r="K341" i="5"/>
  <c r="H341" i="5"/>
  <c r="K340" i="5"/>
  <c r="X327" i="5"/>
  <c r="Y328" i="5"/>
  <c r="Z328" i="5" s="1"/>
  <c r="O329" i="5" s="1"/>
  <c r="T329" i="5" s="1"/>
  <c r="L341" i="5"/>
  <c r="M341" i="5" s="1"/>
  <c r="B342" i="5" s="1"/>
  <c r="G342" i="5" s="1"/>
  <c r="V330" i="5" l="1"/>
  <c r="U329" i="5"/>
  <c r="H342" i="5"/>
  <c r="X328" i="5"/>
  <c r="Y329" i="5"/>
  <c r="Z329" i="5" s="1"/>
  <c r="O330" i="5" s="1"/>
  <c r="T330" i="5" s="1"/>
  <c r="L342" i="5"/>
  <c r="M342" i="5" s="1"/>
  <c r="B343" i="5" s="1"/>
  <c r="W330" i="5" l="1"/>
  <c r="U330" i="5"/>
  <c r="G343" i="5"/>
  <c r="H343" i="5" s="1"/>
  <c r="L343" i="5" s="1"/>
  <c r="M343" i="5" s="1"/>
  <c r="B344" i="5" s="1"/>
  <c r="G344" i="5" s="1"/>
  <c r="K342" i="5"/>
  <c r="X329" i="5"/>
  <c r="H344" i="5" l="1"/>
  <c r="K343" i="5"/>
  <c r="Y330" i="5"/>
  <c r="Z330" i="5" s="1"/>
  <c r="O331" i="5" s="1"/>
  <c r="X330" i="5"/>
  <c r="U331" i="5" l="1"/>
  <c r="Y331" i="5" s="1"/>
  <c r="Z331" i="5" s="1"/>
  <c r="O332" i="5" s="1"/>
  <c r="T332" i="5" s="1"/>
  <c r="T331" i="5"/>
  <c r="K344" i="5"/>
  <c r="L344" i="5"/>
  <c r="M344" i="5" s="1"/>
  <c r="B345" i="5" s="1"/>
  <c r="G345" i="5" s="1"/>
  <c r="V331" i="5" l="1"/>
  <c r="V332" i="5" s="1"/>
  <c r="V333" i="5" s="1"/>
  <c r="H345" i="5"/>
  <c r="L345" i="5"/>
  <c r="M345" i="5" s="1"/>
  <c r="B346" i="5" s="1"/>
  <c r="G346" i="5" s="1"/>
  <c r="X331" i="5"/>
  <c r="U332" i="5" l="1"/>
  <c r="Y332" i="5" s="1"/>
  <c r="Z332" i="5" s="1"/>
  <c r="O333" i="5" s="1"/>
  <c r="T333" i="5" s="1"/>
  <c r="U333" i="5" s="1"/>
  <c r="Y333" i="5" s="1"/>
  <c r="Z333" i="5" s="1"/>
  <c r="O334" i="5" s="1"/>
  <c r="T334" i="5" s="1"/>
  <c r="V334" i="5"/>
  <c r="K346" i="5"/>
  <c r="H346" i="5"/>
  <c r="K345" i="5"/>
  <c r="X332" i="5"/>
  <c r="L346" i="5"/>
  <c r="M346" i="5" s="1"/>
  <c r="B347" i="5" s="1"/>
  <c r="G347" i="5" s="1"/>
  <c r="V335" i="5" l="1"/>
  <c r="U334" i="5"/>
  <c r="H347" i="5"/>
  <c r="L347" i="5"/>
  <c r="M347" i="5" s="1"/>
  <c r="B348" i="5" s="1"/>
  <c r="G348" i="5" s="1"/>
  <c r="Y334" i="5"/>
  <c r="Z334" i="5" s="1"/>
  <c r="O335" i="5" s="1"/>
  <c r="T335" i="5" s="1"/>
  <c r="X333" i="5"/>
  <c r="V336" i="5" l="1"/>
  <c r="U335" i="5"/>
  <c r="H348" i="5"/>
  <c r="K347" i="5"/>
  <c r="X334" i="5"/>
  <c r="Y335" i="5"/>
  <c r="Z335" i="5" s="1"/>
  <c r="O336" i="5" s="1"/>
  <c r="T336" i="5" s="1"/>
  <c r="L348" i="5"/>
  <c r="M348" i="5" s="1"/>
  <c r="B349" i="5" s="1"/>
  <c r="G349" i="5" s="1"/>
  <c r="U336" i="5" l="1"/>
  <c r="V337" i="5"/>
  <c r="K349" i="5"/>
  <c r="H349" i="5"/>
  <c r="K348" i="5"/>
  <c r="Y336" i="5"/>
  <c r="Z336" i="5" s="1"/>
  <c r="O337" i="5" s="1"/>
  <c r="T337" i="5" s="1"/>
  <c r="X335" i="5"/>
  <c r="L349" i="5"/>
  <c r="M349" i="5" s="1"/>
  <c r="B350" i="5" s="1"/>
  <c r="G350" i="5" s="1"/>
  <c r="V338" i="5" l="1"/>
  <c r="U337" i="5"/>
  <c r="H350" i="5"/>
  <c r="L350" i="5"/>
  <c r="M350" i="5" s="1"/>
  <c r="B351" i="5" s="1"/>
  <c r="G351" i="5" s="1"/>
  <c r="X336" i="5"/>
  <c r="Y337" i="5"/>
  <c r="Z337" i="5" s="1"/>
  <c r="O338" i="5" s="1"/>
  <c r="T338" i="5" s="1"/>
  <c r="V339" i="5" l="1"/>
  <c r="U338" i="5"/>
  <c r="H351" i="5"/>
  <c r="K350" i="5"/>
  <c r="X337" i="5"/>
  <c r="Y338" i="5"/>
  <c r="Z338" i="5" s="1"/>
  <c r="O339" i="5" s="1"/>
  <c r="T339" i="5" s="1"/>
  <c r="L351" i="5"/>
  <c r="M351" i="5" s="1"/>
  <c r="B352" i="5" s="1"/>
  <c r="G352" i="5" s="1"/>
  <c r="U339" i="5" l="1"/>
  <c r="V340" i="5"/>
  <c r="H352" i="5"/>
  <c r="K351" i="5"/>
  <c r="X338" i="5"/>
  <c r="Y339" i="5"/>
  <c r="Z339" i="5" s="1"/>
  <c r="O340" i="5" s="1"/>
  <c r="T340" i="5" s="1"/>
  <c r="L352" i="5"/>
  <c r="M352" i="5" s="1"/>
  <c r="B353" i="5" s="1"/>
  <c r="G353" i="5" s="1"/>
  <c r="V341" i="5" l="1"/>
  <c r="U340" i="5"/>
  <c r="H353" i="5"/>
  <c r="K352" i="5"/>
  <c r="Y340" i="5"/>
  <c r="Z340" i="5" s="1"/>
  <c r="O341" i="5" s="1"/>
  <c r="T341" i="5" s="1"/>
  <c r="X339" i="5"/>
  <c r="L353" i="5"/>
  <c r="M353" i="5" s="1"/>
  <c r="B354" i="5" s="1"/>
  <c r="G354" i="5" s="1"/>
  <c r="V342" i="5" l="1"/>
  <c r="U341" i="5"/>
  <c r="H354" i="5"/>
  <c r="K353" i="5"/>
  <c r="L354" i="5"/>
  <c r="M354" i="5" s="1"/>
  <c r="B355" i="5" s="1"/>
  <c r="X340" i="5"/>
  <c r="Y341" i="5"/>
  <c r="Z341" i="5" s="1"/>
  <c r="O342" i="5" s="1"/>
  <c r="T342" i="5" s="1"/>
  <c r="W342" i="5" l="1"/>
  <c r="U342" i="5"/>
  <c r="G355" i="5"/>
  <c r="H355" i="5" s="1"/>
  <c r="L355" i="5" s="1"/>
  <c r="M355" i="5" s="1"/>
  <c r="B356" i="5" s="1"/>
  <c r="G356" i="5" s="1"/>
  <c r="K354" i="5"/>
  <c r="X341" i="5"/>
  <c r="K356" i="5" l="1"/>
  <c r="H356" i="5"/>
  <c r="Y342" i="5"/>
  <c r="Z342" i="5" s="1"/>
  <c r="O343" i="5" s="1"/>
  <c r="X342" i="5"/>
  <c r="K355" i="5"/>
  <c r="U343" i="5" l="1"/>
  <c r="T343" i="5"/>
  <c r="L356" i="5"/>
  <c r="M356" i="5" s="1"/>
  <c r="B357" i="5" s="1"/>
  <c r="G357" i="5" s="1"/>
  <c r="Y343" i="5"/>
  <c r="Z343" i="5" s="1"/>
  <c r="O344" i="5" s="1"/>
  <c r="T344" i="5" s="1"/>
  <c r="V343" i="5" l="1"/>
  <c r="V344" i="5" s="1"/>
  <c r="K357" i="5"/>
  <c r="H357" i="5"/>
  <c r="X343" i="5"/>
  <c r="L357" i="5"/>
  <c r="M357" i="5" s="1"/>
  <c r="B358" i="5" s="1"/>
  <c r="G358" i="5" s="1"/>
  <c r="U344" i="5" l="1"/>
  <c r="Y344" i="5" s="1"/>
  <c r="Z344" i="5" s="1"/>
  <c r="O345" i="5" s="1"/>
  <c r="T345" i="5" s="1"/>
  <c r="V345" i="5"/>
  <c r="H358" i="5"/>
  <c r="L358" i="5"/>
  <c r="M358" i="5" s="1"/>
  <c r="B359" i="5" s="1"/>
  <c r="G359" i="5" s="1"/>
  <c r="X344" i="5"/>
  <c r="V346" i="5" l="1"/>
  <c r="U345" i="5"/>
  <c r="Y345" i="5" s="1"/>
  <c r="Z345" i="5" s="1"/>
  <c r="O346" i="5" s="1"/>
  <c r="T346" i="5" s="1"/>
  <c r="K359" i="5"/>
  <c r="H359" i="5"/>
  <c r="K358" i="5"/>
  <c r="X345" i="5"/>
  <c r="L359" i="5"/>
  <c r="M359" i="5" s="1"/>
  <c r="B360" i="5" s="1"/>
  <c r="G360" i="5" s="1"/>
  <c r="V347" i="5" l="1"/>
  <c r="U346" i="5"/>
  <c r="Y346" i="5" s="1"/>
  <c r="Z346" i="5" s="1"/>
  <c r="O347" i="5" s="1"/>
  <c r="T347" i="5" s="1"/>
  <c r="H360" i="5"/>
  <c r="X346" i="5"/>
  <c r="L360" i="5"/>
  <c r="M360" i="5" s="1"/>
  <c r="B361" i="5" s="1"/>
  <c r="G361" i="5" s="1"/>
  <c r="U347" i="5" l="1"/>
  <c r="Y347" i="5" s="1"/>
  <c r="Z347" i="5" s="1"/>
  <c r="O348" i="5" s="1"/>
  <c r="T348" i="5" s="1"/>
  <c r="V348" i="5"/>
  <c r="H361" i="5"/>
  <c r="K360" i="5"/>
  <c r="X347" i="5"/>
  <c r="L361" i="5"/>
  <c r="M361" i="5" s="1"/>
  <c r="B362" i="5" s="1"/>
  <c r="G362" i="5" s="1"/>
  <c r="V349" i="5" l="1"/>
  <c r="U348" i="5"/>
  <c r="Y348" i="5" s="1"/>
  <c r="Z348" i="5" s="1"/>
  <c r="O349" i="5" s="1"/>
  <c r="T349" i="5" s="1"/>
  <c r="H362" i="5"/>
  <c r="K361" i="5"/>
  <c r="L362" i="5"/>
  <c r="M362" i="5" s="1"/>
  <c r="B363" i="5" s="1"/>
  <c r="G363" i="5" s="1"/>
  <c r="X348" i="5"/>
  <c r="V350" i="5" l="1"/>
  <c r="U349" i="5"/>
  <c r="Y349" i="5" s="1"/>
  <c r="Z349" i="5" s="1"/>
  <c r="O350" i="5" s="1"/>
  <c r="T350" i="5" s="1"/>
  <c r="H363" i="5"/>
  <c r="K362" i="5"/>
  <c r="X349" i="5"/>
  <c r="L363" i="5"/>
  <c r="M363" i="5" s="1"/>
  <c r="B364" i="5" s="1"/>
  <c r="G364" i="5" s="1"/>
  <c r="V351" i="5" l="1"/>
  <c r="U350" i="5"/>
  <c r="Y350" i="5" s="1"/>
  <c r="Z350" i="5" s="1"/>
  <c r="O351" i="5" s="1"/>
  <c r="T351" i="5" s="1"/>
  <c r="H364" i="5"/>
  <c r="K363" i="5"/>
  <c r="X350" i="5"/>
  <c r="L364" i="5"/>
  <c r="M364" i="5" s="1"/>
  <c r="B365" i="5" s="1"/>
  <c r="G365" i="5" s="1"/>
  <c r="V352" i="5" l="1"/>
  <c r="U351" i="5"/>
  <c r="Y351" i="5" s="1"/>
  <c r="Z351" i="5" s="1"/>
  <c r="O352" i="5" s="1"/>
  <c r="T352" i="5" s="1"/>
  <c r="H365" i="5"/>
  <c r="K364" i="5"/>
  <c r="L365" i="5"/>
  <c r="M365" i="5" s="1"/>
  <c r="X351" i="5"/>
  <c r="U352" i="5" l="1"/>
  <c r="Y352" i="5" s="1"/>
  <c r="Z352" i="5" s="1"/>
  <c r="O353" i="5" s="1"/>
  <c r="T353" i="5" s="1"/>
  <c r="V353" i="5"/>
  <c r="B366" i="5"/>
  <c r="K365" i="5"/>
  <c r="X352" i="5"/>
  <c r="V354" i="5" l="1"/>
  <c r="U353" i="5"/>
  <c r="Y353" i="5" s="1"/>
  <c r="Z353" i="5" s="1"/>
  <c r="O354" i="5" s="1"/>
  <c r="T354" i="5" s="1"/>
  <c r="K366" i="5"/>
  <c r="G366" i="5"/>
  <c r="I366" i="5" s="1"/>
  <c r="H366" i="5" s="1"/>
  <c r="L366" i="5" s="1"/>
  <c r="M366" i="5" s="1"/>
  <c r="X353" i="5"/>
  <c r="W354" i="5" l="1"/>
  <c r="U354" i="5"/>
  <c r="Y354" i="5" s="1"/>
  <c r="Z354" i="5" s="1"/>
  <c r="O355" i="5" s="1"/>
  <c r="X354" i="5"/>
  <c r="U355" i="5" l="1"/>
  <c r="T355" i="5"/>
  <c r="V355" i="5" s="1"/>
  <c r="V356" i="5" s="1"/>
  <c r="Y355" i="5"/>
  <c r="Z355" i="5" s="1"/>
  <c r="O356" i="5" s="1"/>
  <c r="T356" i="5" s="1"/>
  <c r="V357" i="5" l="1"/>
  <c r="U356" i="5"/>
  <c r="X355" i="5"/>
  <c r="Y356" i="5"/>
  <c r="Z356" i="5" s="1"/>
  <c r="O357" i="5" s="1"/>
  <c r="T357" i="5" s="1"/>
  <c r="V358" i="5" l="1"/>
  <c r="U357" i="5"/>
  <c r="X356" i="5"/>
  <c r="Y357" i="5"/>
  <c r="Z357" i="5" s="1"/>
  <c r="O358" i="5" s="1"/>
  <c r="T358" i="5" s="1"/>
  <c r="V359" i="5" l="1"/>
  <c r="U358" i="5"/>
  <c r="X357" i="5"/>
  <c r="Y358" i="5"/>
  <c r="Z358" i="5" s="1"/>
  <c r="O359" i="5" s="1"/>
  <c r="T359" i="5" s="1"/>
  <c r="V360" i="5" l="1"/>
  <c r="U359" i="5"/>
  <c r="Y359" i="5"/>
  <c r="Z359" i="5" s="1"/>
  <c r="O360" i="5" s="1"/>
  <c r="T360" i="5" s="1"/>
  <c r="X358" i="5"/>
  <c r="U360" i="5" l="1"/>
  <c r="V361" i="5"/>
  <c r="X359" i="5"/>
  <c r="Y360" i="5"/>
  <c r="Z360" i="5" s="1"/>
  <c r="O361" i="5" s="1"/>
  <c r="T361" i="5" s="1"/>
  <c r="V362" i="5" l="1"/>
  <c r="U361" i="5"/>
  <c r="X360" i="5"/>
  <c r="Y361" i="5"/>
  <c r="Z361" i="5" s="1"/>
  <c r="O362" i="5" s="1"/>
  <c r="T362" i="5" s="1"/>
  <c r="V363" i="5" l="1"/>
  <c r="U362" i="5"/>
  <c r="X361" i="5"/>
  <c r="Y362" i="5"/>
  <c r="Z362" i="5" s="1"/>
  <c r="O363" i="5" s="1"/>
  <c r="T363" i="5" s="1"/>
  <c r="U363" i="5" l="1"/>
  <c r="V364" i="5"/>
  <c r="Y363" i="5"/>
  <c r="Z363" i="5" s="1"/>
  <c r="O364" i="5" s="1"/>
  <c r="T364" i="5" s="1"/>
  <c r="X362" i="5"/>
  <c r="V365" i="5" l="1"/>
  <c r="U364" i="5"/>
  <c r="X363" i="5"/>
  <c r="Y364" i="5"/>
  <c r="Z364" i="5" s="1"/>
  <c r="O365" i="5" s="1"/>
  <c r="T365" i="5" s="1"/>
  <c r="V366" i="5" l="1"/>
  <c r="U365" i="5"/>
  <c r="Y365" i="5" s="1"/>
  <c r="Z365" i="5" s="1"/>
  <c r="O366" i="5" s="1"/>
  <c r="T366" i="5" s="1"/>
  <c r="X364" i="5"/>
  <c r="W366" i="5" l="1"/>
  <c r="U366" i="5"/>
  <c r="X365" i="5"/>
  <c r="Y366" i="5" l="1"/>
  <c r="Z366" i="5" s="1"/>
  <c r="X36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Jaime Jose Olbes</author>
  </authors>
  <commentList>
    <comment ref="Q3" authorId="0" shapeId="0" xr:uid="{E5CD97AB-AC4F-4F72-BADC-CA8F713EE424}">
      <text>
        <r>
          <rPr>
            <b/>
            <sz val="9"/>
            <color indexed="81"/>
            <rFont val="Tahoma"/>
            <family val="2"/>
          </rPr>
          <t>El tipo de interés de la variable subirá en esta cantidad todos los años</t>
        </r>
      </text>
    </comment>
    <comment ref="Q4" authorId="0" shapeId="0" xr:uid="{63A2F2E0-8C63-482A-A72C-B1E97FDF230C}">
      <text>
        <r>
          <rPr>
            <b/>
            <sz val="9"/>
            <color indexed="81"/>
            <rFont val="Tahoma"/>
            <family val="2"/>
          </rPr>
          <t>Pero sin llegar a superar este valor</t>
        </r>
      </text>
    </comment>
    <comment ref="I7" authorId="0" shapeId="0" xr:uid="{F0FAC7A5-F592-4180-BC01-27E5E1C2E437}">
      <text>
        <r>
          <rPr>
            <b/>
            <sz val="9"/>
            <color indexed="81"/>
            <rFont val="Tahoma"/>
            <family val="2"/>
          </rPr>
          <t>La cuota se calcula aquí y se mantiene invariable el resto de meses</t>
        </r>
      </text>
    </comment>
    <comment ref="V7" authorId="0" shapeId="0" xr:uid="{4742DD0C-1D1F-40F4-83B1-A9C988ED9045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8" authorId="0" shapeId="0" xr:uid="{C4636892-E865-4D2F-90ED-B0F7FA398DAB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9" authorId="0" shapeId="0" xr:uid="{3627E765-BCF2-47BF-905C-68B421797428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0" authorId="0" shapeId="0" xr:uid="{74744E80-3472-4F3C-9C5A-19630849585E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31" authorId="0" shapeId="0" xr:uid="{E8BB2641-372F-4112-BE48-FD8074A18371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42" authorId="0" shapeId="0" xr:uid="{CD4F00AE-833D-4349-9CEB-A86D4F8D6AA1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43" authorId="0" shapeId="0" xr:uid="{B2FEE694-904F-4FB0-9B5F-DF7314E83B63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54" authorId="0" shapeId="0" xr:uid="{23D1FE29-F8CB-4676-8935-4FACE388517E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55" authorId="0" shapeId="0" xr:uid="{76FAC548-49A1-4472-BDE5-D90754EFAEDC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66" authorId="0" shapeId="0" xr:uid="{9677E4B6-8D50-42D3-8B8F-240BE4BE962F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67" authorId="0" shapeId="0" xr:uid="{FA478323-784C-4233-9C4A-351E61CA0D56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78" authorId="0" shapeId="0" xr:uid="{C61033CA-7477-414A-8A2B-B6ACBCF77AD4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79" authorId="0" shapeId="0" xr:uid="{67B87E2C-C048-4198-8907-E8C08AEBBCF7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90" authorId="0" shapeId="0" xr:uid="{DE8CD076-9CDA-4F5D-A072-363820139C7C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91" authorId="0" shapeId="0" xr:uid="{65953D9D-7C9C-400F-92B8-4564E4CFD385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02" authorId="0" shapeId="0" xr:uid="{1547865E-16D5-4B5C-9733-60E9A2319116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03" authorId="0" shapeId="0" xr:uid="{3152E7F1-EF5F-42D8-844A-EF998881CF5F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14" authorId="0" shapeId="0" xr:uid="{06338948-D50C-449D-B368-E26668996FDB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15" authorId="0" shapeId="0" xr:uid="{F935EFD2-54B2-4B51-A697-EAC10D039C72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26" authorId="0" shapeId="0" xr:uid="{0FA424F5-7434-445D-A60D-86BB2BB677FF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27" authorId="0" shapeId="0" xr:uid="{3DF146BE-C4BB-47EE-930A-FB9DCF67F035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38" authorId="0" shapeId="0" xr:uid="{D1A6C578-79A7-43C2-927B-1F9995F0F14A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39" authorId="0" shapeId="0" xr:uid="{6D91187D-CE7E-4E98-9C99-A846CEB1D817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50" authorId="0" shapeId="0" xr:uid="{BFD342E0-E0A1-42D4-AE9B-9797BF4D630F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51" authorId="0" shapeId="0" xr:uid="{085C2A40-4DC2-4B6E-A07A-80F503A5E145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62" authorId="0" shapeId="0" xr:uid="{25FA3210-02AD-42ED-9D85-F6AF688F520C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63" authorId="0" shapeId="0" xr:uid="{D8F94A92-C652-4A74-A75E-40807C51D068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74" authorId="0" shapeId="0" xr:uid="{CBC92CB8-967B-43E6-9F8E-9B1074B71E81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75" authorId="0" shapeId="0" xr:uid="{7713F7F9-D2B6-4209-8B44-1D39FBADAD55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86" authorId="0" shapeId="0" xr:uid="{55AE12C9-4329-4BE6-BF27-2380E062B1E1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87" authorId="0" shapeId="0" xr:uid="{4BD9046E-F0BD-46BD-AC50-DF19D06D5F15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198" authorId="0" shapeId="0" xr:uid="{DA962CBA-05BA-4659-91DA-C4AF5D643C74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199" authorId="0" shapeId="0" xr:uid="{B5F496C6-EE56-41DE-9CE1-E0E58F54C768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10" authorId="0" shapeId="0" xr:uid="{030932A4-964A-4828-8B33-564F645BA9CF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11" authorId="0" shapeId="0" xr:uid="{F24169AF-B39A-4D79-A854-D88972CF6B9D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22" authorId="0" shapeId="0" xr:uid="{B2F6B170-58BC-48E3-85C2-D96A20FE8AB5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23" authorId="0" shapeId="0" xr:uid="{59343D58-AF41-4530-B8A1-A95B2088BFA3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34" authorId="0" shapeId="0" xr:uid="{65C6C222-1F02-498E-A10F-A07341CE7052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35" authorId="0" shapeId="0" xr:uid="{E561497F-21E0-498B-9256-D7CBB3957466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46" authorId="0" shapeId="0" xr:uid="{DA25EA70-47D3-4680-80D1-2ADA011DD374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47" authorId="0" shapeId="0" xr:uid="{027DAC4B-BD8C-4213-B7DE-FDF36088DE5E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58" authorId="0" shapeId="0" xr:uid="{5D6845FF-F04A-435E-BF78-60886BAE4E9F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59" authorId="0" shapeId="0" xr:uid="{A22B3EAE-98C5-47BC-B2CD-5F63F82DE83B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70" authorId="0" shapeId="0" xr:uid="{35D66F54-DEF3-4B45-984F-8B3C599CD04E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71" authorId="0" shapeId="0" xr:uid="{864E440B-CEA1-4849-9B1E-79D3249B6C7A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82" authorId="0" shapeId="0" xr:uid="{6897B206-E46D-4A0A-A0E1-5AAD674AD789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83" authorId="0" shapeId="0" xr:uid="{AA97A7AF-9A86-42B5-82F7-769A656AB61D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294" authorId="0" shapeId="0" xr:uid="{B4968385-6DC9-41DC-A357-F1ABB5B73D98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295" authorId="0" shapeId="0" xr:uid="{E6FD3ED6-69F0-495E-A3FD-1E287BA7599B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06" authorId="0" shapeId="0" xr:uid="{A06000CA-BB4C-4EE1-BF39-AB904F2B3F6B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307" authorId="0" shapeId="0" xr:uid="{3667F077-4B44-490C-BAB4-1E74FEBEF893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18" authorId="0" shapeId="0" xr:uid="{40668F11-7CBA-4AB4-BC1A-C27482F0E281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319" authorId="0" shapeId="0" xr:uid="{E223405F-8B46-4D89-A61F-64C8369E460E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30" authorId="0" shapeId="0" xr:uid="{877CADA9-8FC8-4565-99D8-BE60C7756B6B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331" authorId="0" shapeId="0" xr:uid="{44137F29-2086-438A-8208-B94B37B3EA2D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42" authorId="0" shapeId="0" xr:uid="{5D3FBEA1-24F0-4CBB-BCE5-CBFA9700AE11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343" authorId="0" shapeId="0" xr:uid="{E0945EB3-BEEA-4EA0-94F8-6C5A8CFC8804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54" authorId="0" shapeId="0" xr:uid="{1764714B-21B3-4E86-8C19-5BEFF8781E14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  <comment ref="V355" authorId="0" shapeId="0" xr:uid="{E27417B3-17FA-4EA7-83AD-29640CAD6AE8}">
      <text>
        <r>
          <rPr>
            <b/>
            <sz val="9"/>
            <color indexed="81"/>
            <rFont val="Tahoma"/>
            <family val="2"/>
          </rPr>
          <t>La cuota se calcula aquí y se mantiene invariable el resto del año</t>
        </r>
      </text>
    </comment>
    <comment ref="W366" authorId="0" shapeId="0" xr:uid="{A381E471-6297-4DBA-9852-083F476C2CCD}">
      <text>
        <r>
          <rPr>
            <sz val="9"/>
            <color indexed="81"/>
            <rFont val="Tahoma"/>
            <family val="2"/>
          </rPr>
          <t>Amortización extra para totalizar un pago anual igual a 12 veces la cuota del tipo fijo, en caso de que la cuota del variable hubiese sido menor</t>
        </r>
      </text>
    </comment>
  </commentList>
</comments>
</file>

<file path=xl/sharedStrings.xml><?xml version="1.0" encoding="utf-8"?>
<sst xmlns="http://schemas.openxmlformats.org/spreadsheetml/2006/main" count="31" uniqueCount="18">
  <si>
    <t>Principal</t>
  </si>
  <si>
    <t>Ppal cubierto</t>
  </si>
  <si>
    <t>Intereses acumulados</t>
  </si>
  <si>
    <t>Cuota</t>
  </si>
  <si>
    <t>Capital Pendiente</t>
  </si>
  <si>
    <t>Acumulado</t>
  </si>
  <si>
    <t>Fecha</t>
  </si>
  <si>
    <t>Devolución extra de ppal</t>
  </si>
  <si>
    <t>Int. Total</t>
  </si>
  <si>
    <t>Intereses y gastos</t>
  </si>
  <si>
    <t>Tipo fijo 2.00%</t>
  </si>
  <si>
    <t>Pendiente</t>
  </si>
  <si>
    <t>Interés</t>
  </si>
  <si>
    <t>Cuotas restantes</t>
  </si>
  <si>
    <t>Subida interés anual</t>
  </si>
  <si>
    <t>Límite superior interés</t>
  </si>
  <si>
    <t>Interés inicial</t>
  </si>
  <si>
    <r>
      <t xml:space="preserve">Tipo variable,
</t>
    </r>
    <r>
      <rPr>
        <b/>
        <sz val="14"/>
        <color theme="1"/>
        <rFont val="Calibri"/>
        <family val="2"/>
        <scheme val="minor"/>
      </rPr>
      <t xml:space="preserve"> ver condiciones en cuadro naranja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</si>
</sst>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4" fontId="0" fillId="0" borderId="0" xfId="0" applyNumberFormat="1"/>
    <xf numFmtId="4" fontId="0" fillId="0" borderId="1" xfId="0" applyNumberFormat="1" applyBorder="1"/>
    <xf numFmtId="4" fontId="0" fillId="3" borderId="1" xfId="0" applyNumberFormat="1" applyFill="1" applyBorder="1"/>
    <xf numFmtId="14" fontId="0" fillId="0" borderId="1" xfId="0" applyNumberFormat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10" fontId="0" fillId="3" borderId="1" xfId="1" applyNumberFormat="1" applyFont="1" applyFill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4" fontId="0" fillId="2" borderId="1" xfId="0" applyNumberFormat="1" applyFill="1" applyBorder="1" applyAlignment="1">
      <alignment horizontal="center" wrapText="1"/>
    </xf>
    <xf numFmtId="4" fontId="0" fillId="0" borderId="0" xfId="0" applyNumberFormat="1" applyAlignment="1">
      <alignment horizontal="center"/>
    </xf>
    <xf numFmtId="4" fontId="0" fillId="0" borderId="1" xfId="0" applyNumberFormat="1" applyBorder="1" applyAlignment="1">
      <alignment horizontal="right" indent="1"/>
    </xf>
    <xf numFmtId="4" fontId="2" fillId="0" borderId="0" xfId="0" applyNumberFormat="1" applyFont="1" applyAlignment="1">
      <alignment horizontal="center"/>
    </xf>
    <xf numFmtId="4" fontId="4" fillId="0" borderId="1" xfId="0" applyNumberFormat="1" applyFont="1" applyBorder="1" applyAlignment="1">
      <alignment horizontal="right" indent="1"/>
    </xf>
    <xf numFmtId="0" fontId="0" fillId="2" borderId="1" xfId="0" applyFill="1" applyBorder="1" applyAlignment="1">
      <alignment horizontal="center"/>
    </xf>
    <xf numFmtId="4" fontId="4" fillId="3" borderId="1" xfId="0" applyNumberFormat="1" applyFont="1" applyFill="1" applyBorder="1" applyAlignment="1">
      <alignment horizontal="right" indent="1"/>
    </xf>
    <xf numFmtId="10" fontId="0" fillId="3" borderId="1" xfId="1" quotePrefix="1" applyNumberFormat="1" applyFont="1" applyFill="1" applyBorder="1" applyAlignment="1">
      <alignment horizontal="center"/>
    </xf>
    <xf numFmtId="0" fontId="0" fillId="4" borderId="0" xfId="0" applyFill="1"/>
    <xf numFmtId="4" fontId="4" fillId="5" borderId="1" xfId="0" applyNumberFormat="1" applyFont="1" applyFill="1" applyBorder="1" applyAlignment="1">
      <alignment horizontal="right" indent="1"/>
    </xf>
    <xf numFmtId="0" fontId="0" fillId="0" borderId="0" xfId="0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0" fontId="0" fillId="6" borderId="6" xfId="1" applyNumberFormat="1" applyFont="1" applyFill="1" applyBorder="1" applyAlignment="1">
      <alignment horizontal="center"/>
    </xf>
    <xf numFmtId="10" fontId="0" fillId="6" borderId="8" xfId="1" applyNumberFormat="1" applyFont="1" applyFill="1" applyBorder="1" applyAlignment="1">
      <alignment horizontal="center"/>
    </xf>
    <xf numFmtId="10" fontId="0" fillId="6" borderId="11" xfId="1" applyNumberFormat="1" applyFont="1" applyFill="1" applyBorder="1" applyAlignment="1">
      <alignment horizontal="center"/>
    </xf>
    <xf numFmtId="4" fontId="0" fillId="7" borderId="1" xfId="0" applyNumberFormat="1" applyFill="1" applyBorder="1" applyAlignment="1">
      <alignment horizontal="right" indent="1"/>
    </xf>
    <xf numFmtId="4" fontId="0" fillId="6" borderId="4" xfId="0" applyNumberFormat="1" applyFill="1" applyBorder="1" applyAlignment="1">
      <alignment horizontal="right"/>
    </xf>
    <xf numFmtId="4" fontId="0" fillId="6" borderId="5" xfId="0" applyNumberFormat="1" applyFill="1" applyBorder="1" applyAlignment="1">
      <alignment horizontal="right"/>
    </xf>
    <xf numFmtId="4" fontId="0" fillId="6" borderId="7" xfId="0" applyNumberFormat="1" applyFill="1" applyBorder="1" applyAlignment="1">
      <alignment horizontal="right"/>
    </xf>
    <xf numFmtId="4" fontId="0" fillId="6" borderId="0" xfId="0" applyNumberFormat="1" applyFill="1" applyBorder="1" applyAlignment="1">
      <alignment horizontal="right"/>
    </xf>
    <xf numFmtId="4" fontId="0" fillId="6" borderId="9" xfId="0" applyNumberFormat="1" applyFill="1" applyBorder="1" applyAlignment="1">
      <alignment horizontal="right"/>
    </xf>
    <xf numFmtId="4" fontId="0" fillId="6" borderId="10" xfId="0" applyNumberFormat="1" applyFill="1" applyBorder="1" applyAlignment="1">
      <alignment horizontal="right"/>
    </xf>
  </cellXfs>
  <cellStyles count="2">
    <cellStyle name="Normal" xfId="0" builtinId="0"/>
    <cellStyle name="Percent" xfId="1" builtinId="5"/>
  </cellStyles>
  <dxfs count="20"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F48EB-4AA5-42F3-8CB4-C776F2FA7999}">
  <dimension ref="B1:Z366"/>
  <sheetViews>
    <sheetView tabSelected="1" topLeftCell="B1" workbookViewId="0">
      <pane ySplit="6" topLeftCell="A7" activePane="bottomLeft" state="frozenSplit"/>
      <selection activeCell="H1" sqref="H1"/>
      <selection pane="bottomLeft" activeCell="O2" sqref="O2:P4"/>
    </sheetView>
  </sheetViews>
  <sheetFormatPr defaultColWidth="9.140625" defaultRowHeight="15" x14ac:dyDescent="0.25"/>
  <cols>
    <col min="1" max="1" width="2.7109375" customWidth="1"/>
    <col min="2" max="2" width="11.28515625" style="5" customWidth="1"/>
    <col min="3" max="3" width="10.28515625" style="1" customWidth="1"/>
    <col min="4" max="4" width="10.42578125" style="1" customWidth="1"/>
    <col min="5" max="5" width="2.7109375" customWidth="1"/>
    <col min="6" max="6" width="12.140625" style="1" customWidth="1"/>
    <col min="7" max="7" width="11.28515625" style="1" bestFit="1" customWidth="1"/>
    <col min="8" max="8" width="11.140625" style="1" customWidth="1"/>
    <col min="9" max="9" width="10.140625" style="1" customWidth="1"/>
    <col min="10" max="10" width="15.42578125" style="5" customWidth="1"/>
    <col min="11" max="11" width="11.85546875" bestFit="1" customWidth="1"/>
    <col min="12" max="12" width="12.140625" customWidth="1"/>
    <col min="13" max="13" width="12.42578125" style="13" customWidth="1"/>
    <col min="14" max="14" width="2.7109375" style="20" customWidth="1"/>
    <col min="15" max="15" width="11.28515625" style="5" customWidth="1"/>
    <col min="16" max="16" width="10.28515625" style="1" customWidth="1"/>
    <col min="17" max="17" width="10" style="1" customWidth="1"/>
    <col min="18" max="18" width="2.7109375" customWidth="1"/>
    <col min="19" max="19" width="12.140625" style="1" customWidth="1"/>
    <col min="20" max="20" width="11.28515625" style="1" bestFit="1" customWidth="1"/>
    <col min="21" max="21" width="11.140625" style="1" customWidth="1"/>
    <col min="22" max="22" width="10.140625" style="1" customWidth="1"/>
    <col min="23" max="23" width="15.42578125" style="5" customWidth="1"/>
    <col min="24" max="24" width="11.85546875" bestFit="1" customWidth="1"/>
    <col min="25" max="25" width="12.140625" customWidth="1"/>
    <col min="26" max="26" width="12.42578125" style="13" customWidth="1"/>
  </cols>
  <sheetData>
    <row r="1" spans="2:26" ht="15.75" thickBot="1" x14ac:dyDescent="0.3"/>
    <row r="2" spans="2:26" x14ac:dyDescent="0.25">
      <c r="O2" s="33" t="s">
        <v>16</v>
      </c>
      <c r="P2" s="34"/>
      <c r="Q2" s="29">
        <v>5.0000000000000001E-3</v>
      </c>
    </row>
    <row r="3" spans="2:26" x14ac:dyDescent="0.25">
      <c r="G3" s="1" t="s">
        <v>8</v>
      </c>
      <c r="O3" s="35" t="s">
        <v>14</v>
      </c>
      <c r="P3" s="36"/>
      <c r="Q3" s="30">
        <v>1.5E-3</v>
      </c>
      <c r="T3" s="1" t="s">
        <v>8</v>
      </c>
    </row>
    <row r="4" spans="2:26" ht="13.5" customHeight="1" thickBot="1" x14ac:dyDescent="0.3">
      <c r="G4" s="15">
        <f>SUM(G7:G222)</f>
        <v>54245.580000000053</v>
      </c>
      <c r="O4" s="37" t="s">
        <v>15</v>
      </c>
      <c r="P4" s="38"/>
      <c r="Q4" s="31">
        <v>0.08</v>
      </c>
      <c r="T4" s="15">
        <f>SUM(T7:T222)</f>
        <v>39343.07999999998</v>
      </c>
    </row>
    <row r="5" spans="2:26" ht="63" customHeight="1" x14ac:dyDescent="0.25">
      <c r="F5" s="24" t="s">
        <v>6</v>
      </c>
      <c r="G5" s="26" t="s">
        <v>10</v>
      </c>
      <c r="H5" s="26"/>
      <c r="I5" s="26"/>
      <c r="J5" s="26"/>
      <c r="K5" s="23" t="s">
        <v>5</v>
      </c>
      <c r="L5" s="23"/>
      <c r="M5" s="23"/>
      <c r="S5" s="24" t="s">
        <v>6</v>
      </c>
      <c r="T5" s="27" t="s">
        <v>17</v>
      </c>
      <c r="U5" s="28"/>
      <c r="V5" s="28"/>
      <c r="W5" s="28"/>
      <c r="X5" s="23" t="s">
        <v>5</v>
      </c>
      <c r="Y5" s="23"/>
      <c r="Z5" s="23"/>
    </row>
    <row r="6" spans="2:26" ht="30" x14ac:dyDescent="0.25">
      <c r="B6" s="5" t="s">
        <v>11</v>
      </c>
      <c r="C6" s="1" t="s">
        <v>12</v>
      </c>
      <c r="D6" s="22" t="s">
        <v>13</v>
      </c>
      <c r="F6" s="25"/>
      <c r="G6" s="3" t="s">
        <v>9</v>
      </c>
      <c r="H6" s="17" t="s">
        <v>0</v>
      </c>
      <c r="I6" s="17" t="s">
        <v>3</v>
      </c>
      <c r="J6" s="12" t="s">
        <v>7</v>
      </c>
      <c r="K6" s="3" t="s">
        <v>2</v>
      </c>
      <c r="L6" s="3" t="s">
        <v>1</v>
      </c>
      <c r="M6" s="12" t="s">
        <v>4</v>
      </c>
      <c r="O6" s="5" t="s">
        <v>11</v>
      </c>
      <c r="P6" s="1" t="s">
        <v>12</v>
      </c>
      <c r="Q6" s="22" t="s">
        <v>13</v>
      </c>
      <c r="S6" s="25"/>
      <c r="T6" s="3" t="s">
        <v>9</v>
      </c>
      <c r="U6" s="17" t="s">
        <v>0</v>
      </c>
      <c r="V6" s="17" t="s">
        <v>3</v>
      </c>
      <c r="W6" s="12" t="s">
        <v>7</v>
      </c>
      <c r="X6" s="3" t="s">
        <v>2</v>
      </c>
      <c r="Y6" s="3" t="s">
        <v>1</v>
      </c>
      <c r="Z6" s="12" t="s">
        <v>4</v>
      </c>
    </row>
    <row r="7" spans="2:26" x14ac:dyDescent="0.25">
      <c r="B7" s="7">
        <v>200000</v>
      </c>
      <c r="C7" s="10">
        <v>0.02</v>
      </c>
      <c r="D7" s="4">
        <f>30*12</f>
        <v>360</v>
      </c>
      <c r="F7" s="9">
        <v>44564</v>
      </c>
      <c r="G7" s="21">
        <f t="shared" ref="G7:G70" si="0">IFERROR(ROUND(-CUMIPMT(C7/12,D7,B7,1,1,0),2),0)</f>
        <v>333.33</v>
      </c>
      <c r="H7" s="21">
        <f t="shared" ref="H7" si="1">IFERROR(ROUND(-CUMPRINC(C7/12,D7,B7,1,1,0),2),0)</f>
        <v>405.91</v>
      </c>
      <c r="I7" s="21">
        <f t="shared" ref="I7" si="2">G7+H7</f>
        <v>739.24</v>
      </c>
      <c r="J7" s="14">
        <v>0</v>
      </c>
      <c r="K7" s="14">
        <f>SUM(G$7:G7)</f>
        <v>333.33</v>
      </c>
      <c r="L7" s="14">
        <f>SUM(I$7:J7)-SUM(G$7:G7)</f>
        <v>405.91</v>
      </c>
      <c r="M7" s="14">
        <f t="shared" ref="M7:M70" si="3">$B$7-L7</f>
        <v>199594.09</v>
      </c>
      <c r="O7" s="7">
        <v>200000</v>
      </c>
      <c r="P7" s="19">
        <f>IntInicial</f>
        <v>5.0000000000000001E-3</v>
      </c>
      <c r="Q7" s="4">
        <f>30*12</f>
        <v>360</v>
      </c>
      <c r="S7" s="9">
        <v>44564</v>
      </c>
      <c r="T7" s="21">
        <f t="shared" ref="T7:T70" si="4">IFERROR(ROUND(-CUMIPMT(P7/12,Q7,O7,1,1,0),2),0)</f>
        <v>83.33</v>
      </c>
      <c r="U7" s="21">
        <f t="shared" ref="U7:U70" si="5">IFERROR(ROUND(-CUMPRINC(P7/12,Q7,O7,1,1,0),2),0)</f>
        <v>515.04999999999995</v>
      </c>
      <c r="V7" s="21">
        <f t="shared" ref="V7:V70" si="6">T7+U7</f>
        <v>598.38</v>
      </c>
      <c r="W7" s="14">
        <f>IF(MONTH(S7)=12,MAX(0,MIN(12*CuotaTipoFijo-12*V7,Z6-U7)),0)</f>
        <v>0</v>
      </c>
      <c r="X7" s="14">
        <f>SUM(T$7:T7)</f>
        <v>83.33</v>
      </c>
      <c r="Y7" s="14">
        <f>SUM(V$7:W7)-SUM(T$7:T7)</f>
        <v>515.04999999999995</v>
      </c>
      <c r="Z7" s="14">
        <f t="shared" ref="Z7:Z70" si="7">$B$7-Y7</f>
        <v>199484.95</v>
      </c>
    </row>
    <row r="8" spans="2:26" x14ac:dyDescent="0.25">
      <c r="B8" s="6">
        <f t="shared" ref="B8" si="8">M7</f>
        <v>199594.09</v>
      </c>
      <c r="C8" s="11">
        <f>C7</f>
        <v>0.02</v>
      </c>
      <c r="D8" s="2">
        <f>D7-1</f>
        <v>359</v>
      </c>
      <c r="F8" s="8">
        <f>DATE(YEAR(F7),MONTH(F7)+1,DAY(F7))</f>
        <v>44595</v>
      </c>
      <c r="G8" s="16">
        <f t="shared" si="0"/>
        <v>332.66</v>
      </c>
      <c r="H8" s="16">
        <f>I8-G8</f>
        <v>406.58</v>
      </c>
      <c r="I8" s="16">
        <f>I7</f>
        <v>739.24</v>
      </c>
      <c r="J8" s="14">
        <v>0</v>
      </c>
      <c r="K8" s="14">
        <f>SUM(G$7:G8)</f>
        <v>665.99</v>
      </c>
      <c r="L8" s="14">
        <f>SUM(I$7:J8)-SUM(G$7:G8)</f>
        <v>812.49</v>
      </c>
      <c r="M8" s="14">
        <f t="shared" si="3"/>
        <v>199187.51</v>
      </c>
      <c r="O8" s="6">
        <f t="shared" ref="O8:O71" si="9">Z7</f>
        <v>199484.95</v>
      </c>
      <c r="P8" s="11">
        <f t="shared" ref="P8:P71" si="10">IF(MONTH(S8)=1,MIN(IntMax,P7+CambioIntAnual),P7)</f>
        <v>5.0000000000000001E-3</v>
      </c>
      <c r="Q8" s="2">
        <f>Q7-1</f>
        <v>359</v>
      </c>
      <c r="S8" s="8">
        <f>DATE(YEAR(S7),MONTH(S7)+1,DAY(S7))</f>
        <v>44595</v>
      </c>
      <c r="T8" s="16">
        <f t="shared" si="4"/>
        <v>83.12</v>
      </c>
      <c r="U8" s="16">
        <f>V8-T8</f>
        <v>515.26</v>
      </c>
      <c r="V8" s="16">
        <f>V7</f>
        <v>598.38</v>
      </c>
      <c r="W8" s="14">
        <f>IF(MONTH(S8)=12,MAX(0,MIN(12*CuotaTipoFijo-12*V8,Z7-U8)),0)</f>
        <v>0</v>
      </c>
      <c r="X8" s="14">
        <f>SUM(T$7:T8)</f>
        <v>166.45</v>
      </c>
      <c r="Y8" s="14">
        <f>SUM(V$7:W8)-SUM(T$7:T8)</f>
        <v>1030.31</v>
      </c>
      <c r="Z8" s="14">
        <f t="shared" si="7"/>
        <v>198969.69</v>
      </c>
    </row>
    <row r="9" spans="2:26" x14ac:dyDescent="0.25">
      <c r="B9" s="6">
        <f t="shared" ref="B9:B72" si="11">M8</f>
        <v>199187.51</v>
      </c>
      <c r="C9" s="11">
        <f t="shared" ref="C9:C72" si="12">C8</f>
        <v>0.02</v>
      </c>
      <c r="D9" s="2">
        <f t="shared" ref="D9:D72" si="13">D8-1</f>
        <v>358</v>
      </c>
      <c r="F9" s="8">
        <f t="shared" ref="F9:F72" si="14">DATE(YEAR(F8),MONTH(F8)+1,DAY(F8))</f>
        <v>44623</v>
      </c>
      <c r="G9" s="16">
        <f t="shared" si="0"/>
        <v>331.98</v>
      </c>
      <c r="H9" s="16">
        <f t="shared" ref="H9:H72" si="15">I9-G9</f>
        <v>407.26</v>
      </c>
      <c r="I9" s="16">
        <f t="shared" ref="I9:I72" si="16">I8</f>
        <v>739.24</v>
      </c>
      <c r="J9" s="14">
        <v>0</v>
      </c>
      <c r="K9" s="14">
        <f>SUM(G$7:G9)</f>
        <v>997.97</v>
      </c>
      <c r="L9" s="14">
        <f>SUM(I$7:J9)-SUM(G$7:G9)</f>
        <v>1219.7500000000002</v>
      </c>
      <c r="M9" s="14">
        <f t="shared" si="3"/>
        <v>198780.25</v>
      </c>
      <c r="O9" s="6">
        <f t="shared" si="9"/>
        <v>198969.69</v>
      </c>
      <c r="P9" s="11">
        <f t="shared" si="10"/>
        <v>5.0000000000000001E-3</v>
      </c>
      <c r="Q9" s="2">
        <f t="shared" ref="Q9:Q72" si="17">Q8-1</f>
        <v>358</v>
      </c>
      <c r="S9" s="8">
        <f t="shared" ref="S9:S72" si="18">DATE(YEAR(S8),MONTH(S8)+1,DAY(S8))</f>
        <v>44623</v>
      </c>
      <c r="T9" s="16">
        <f t="shared" ref="T9:T19" si="19">IFERROR(ROUND(-CUMIPMT(P9/12,Q9,O9,1,1,0),2),0)</f>
        <v>82.9</v>
      </c>
      <c r="U9" s="16">
        <f t="shared" ref="U9:U72" si="20">V9-T9</f>
        <v>515.48</v>
      </c>
      <c r="V9" s="16">
        <f t="shared" ref="V9:V18" si="21">V8</f>
        <v>598.38</v>
      </c>
      <c r="W9" s="14">
        <f>IF(MONTH(S9)=12,MAX(0,MIN(12*CuotaTipoFijo-12*V9,Z8-U9)),0)</f>
        <v>0</v>
      </c>
      <c r="X9" s="14">
        <f>SUM(T$7:T9)</f>
        <v>249.35</v>
      </c>
      <c r="Y9" s="14">
        <f>SUM(V$7:W9)-SUM(T$7:T9)</f>
        <v>1545.79</v>
      </c>
      <c r="Z9" s="14">
        <f t="shared" si="7"/>
        <v>198454.21</v>
      </c>
    </row>
    <row r="10" spans="2:26" x14ac:dyDescent="0.25">
      <c r="B10" s="6">
        <f t="shared" si="11"/>
        <v>198780.25</v>
      </c>
      <c r="C10" s="11">
        <f t="shared" si="12"/>
        <v>0.02</v>
      </c>
      <c r="D10" s="2">
        <f t="shared" si="13"/>
        <v>357</v>
      </c>
      <c r="F10" s="8">
        <f t="shared" si="14"/>
        <v>44654</v>
      </c>
      <c r="G10" s="16">
        <f t="shared" si="0"/>
        <v>331.3</v>
      </c>
      <c r="H10" s="16">
        <f t="shared" si="15"/>
        <v>407.94</v>
      </c>
      <c r="I10" s="16">
        <f t="shared" si="16"/>
        <v>739.24</v>
      </c>
      <c r="J10" s="14">
        <v>0</v>
      </c>
      <c r="K10" s="14">
        <f>SUM(G$7:G10)</f>
        <v>1329.27</v>
      </c>
      <c r="L10" s="14">
        <f>SUM(I$7:J10)-SUM(G$7:G10)</f>
        <v>1627.69</v>
      </c>
      <c r="M10" s="14">
        <f t="shared" si="3"/>
        <v>198372.31</v>
      </c>
      <c r="O10" s="6">
        <f t="shared" si="9"/>
        <v>198454.21</v>
      </c>
      <c r="P10" s="11">
        <f t="shared" si="10"/>
        <v>5.0000000000000001E-3</v>
      </c>
      <c r="Q10" s="2">
        <f t="shared" si="17"/>
        <v>357</v>
      </c>
      <c r="S10" s="8">
        <f t="shared" si="18"/>
        <v>44654</v>
      </c>
      <c r="T10" s="16">
        <f t="shared" si="19"/>
        <v>82.69</v>
      </c>
      <c r="U10" s="16">
        <f t="shared" si="20"/>
        <v>515.69000000000005</v>
      </c>
      <c r="V10" s="16">
        <f t="shared" si="21"/>
        <v>598.38</v>
      </c>
      <c r="W10" s="14">
        <f>IF(MONTH(S10)=12,MAX(0,MIN(12*CuotaTipoFijo-12*V10,Z9-U10)),0)</f>
        <v>0</v>
      </c>
      <c r="X10" s="14">
        <f>SUM(T$7:T10)</f>
        <v>332.03999999999996</v>
      </c>
      <c r="Y10" s="14">
        <f>SUM(V$7:W10)-SUM(T$7:T10)</f>
        <v>2061.48</v>
      </c>
      <c r="Z10" s="14">
        <f t="shared" si="7"/>
        <v>197938.52</v>
      </c>
    </row>
    <row r="11" spans="2:26" x14ac:dyDescent="0.25">
      <c r="B11" s="6">
        <f t="shared" si="11"/>
        <v>198372.31</v>
      </c>
      <c r="C11" s="11">
        <f t="shared" si="12"/>
        <v>0.02</v>
      </c>
      <c r="D11" s="2">
        <f t="shared" si="13"/>
        <v>356</v>
      </c>
      <c r="F11" s="8">
        <f t="shared" si="14"/>
        <v>44684</v>
      </c>
      <c r="G11" s="16">
        <f t="shared" si="0"/>
        <v>330.62</v>
      </c>
      <c r="H11" s="16">
        <f t="shared" si="15"/>
        <v>408.62</v>
      </c>
      <c r="I11" s="16">
        <f t="shared" si="16"/>
        <v>739.24</v>
      </c>
      <c r="J11" s="14">
        <v>0</v>
      </c>
      <c r="K11" s="14">
        <f>SUM(G$7:G11)</f>
        <v>1659.8899999999999</v>
      </c>
      <c r="L11" s="14">
        <f>SUM(I$7:J11)-SUM(G$7:G11)</f>
        <v>2036.31</v>
      </c>
      <c r="M11" s="14">
        <f t="shared" si="3"/>
        <v>197963.69</v>
      </c>
      <c r="O11" s="6">
        <f t="shared" si="9"/>
        <v>197938.52</v>
      </c>
      <c r="P11" s="11">
        <f t="shared" si="10"/>
        <v>5.0000000000000001E-3</v>
      </c>
      <c r="Q11" s="2">
        <f t="shared" si="17"/>
        <v>356</v>
      </c>
      <c r="S11" s="8">
        <f t="shared" si="18"/>
        <v>44684</v>
      </c>
      <c r="T11" s="16">
        <f t="shared" si="19"/>
        <v>82.47</v>
      </c>
      <c r="U11" s="16">
        <f t="shared" si="20"/>
        <v>515.91</v>
      </c>
      <c r="V11" s="16">
        <f t="shared" si="21"/>
        <v>598.38</v>
      </c>
      <c r="W11" s="14">
        <f>IF(MONTH(S11)=12,MAX(0,MIN(12*CuotaTipoFijo-12*V11,Z10-U11)),0)</f>
        <v>0</v>
      </c>
      <c r="X11" s="14">
        <f>SUM(T$7:T11)</f>
        <v>414.51</v>
      </c>
      <c r="Y11" s="14">
        <f>SUM(V$7:W11)-SUM(T$7:T11)</f>
        <v>2577.3900000000003</v>
      </c>
      <c r="Z11" s="14">
        <f t="shared" si="7"/>
        <v>197422.61</v>
      </c>
    </row>
    <row r="12" spans="2:26" x14ac:dyDescent="0.25">
      <c r="B12" s="6">
        <f t="shared" si="11"/>
        <v>197963.69</v>
      </c>
      <c r="C12" s="11">
        <f t="shared" si="12"/>
        <v>0.02</v>
      </c>
      <c r="D12" s="2">
        <f t="shared" si="13"/>
        <v>355</v>
      </c>
      <c r="F12" s="8">
        <f t="shared" si="14"/>
        <v>44715</v>
      </c>
      <c r="G12" s="16">
        <f t="shared" si="0"/>
        <v>329.94</v>
      </c>
      <c r="H12" s="16">
        <f t="shared" si="15"/>
        <v>409.3</v>
      </c>
      <c r="I12" s="16">
        <f t="shared" si="16"/>
        <v>739.24</v>
      </c>
      <c r="J12" s="14">
        <v>0</v>
      </c>
      <c r="K12" s="14">
        <f>SUM(G$7:G12)</f>
        <v>1989.83</v>
      </c>
      <c r="L12" s="14">
        <f>SUM(I$7:J12)-SUM(G$7:G12)</f>
        <v>2445.6099999999997</v>
      </c>
      <c r="M12" s="14">
        <f t="shared" si="3"/>
        <v>197554.39</v>
      </c>
      <c r="O12" s="6">
        <f t="shared" si="9"/>
        <v>197422.61</v>
      </c>
      <c r="P12" s="11">
        <f t="shared" si="10"/>
        <v>5.0000000000000001E-3</v>
      </c>
      <c r="Q12" s="2">
        <f t="shared" si="17"/>
        <v>355</v>
      </c>
      <c r="S12" s="8">
        <f t="shared" si="18"/>
        <v>44715</v>
      </c>
      <c r="T12" s="16">
        <f t="shared" si="19"/>
        <v>82.26</v>
      </c>
      <c r="U12" s="16">
        <f t="shared" si="20"/>
        <v>516.12</v>
      </c>
      <c r="V12" s="16">
        <f t="shared" si="21"/>
        <v>598.38</v>
      </c>
      <c r="W12" s="14">
        <f>IF(MONTH(S12)=12,MAX(0,MIN(12*CuotaTipoFijo-12*V12,Z11-U12)),0)</f>
        <v>0</v>
      </c>
      <c r="X12" s="14">
        <f>SUM(T$7:T12)</f>
        <v>496.77</v>
      </c>
      <c r="Y12" s="14">
        <f>SUM(V$7:W12)-SUM(T$7:T12)</f>
        <v>3093.51</v>
      </c>
      <c r="Z12" s="14">
        <f t="shared" si="7"/>
        <v>196906.49</v>
      </c>
    </row>
    <row r="13" spans="2:26" x14ac:dyDescent="0.25">
      <c r="B13" s="6">
        <f t="shared" si="11"/>
        <v>197554.39</v>
      </c>
      <c r="C13" s="11">
        <f t="shared" si="12"/>
        <v>0.02</v>
      </c>
      <c r="D13" s="2">
        <f t="shared" si="13"/>
        <v>354</v>
      </c>
      <c r="F13" s="8">
        <f t="shared" si="14"/>
        <v>44745</v>
      </c>
      <c r="G13" s="16">
        <f t="shared" si="0"/>
        <v>329.26</v>
      </c>
      <c r="H13" s="16">
        <f t="shared" si="15"/>
        <v>409.98</v>
      </c>
      <c r="I13" s="16">
        <f t="shared" si="16"/>
        <v>739.24</v>
      </c>
      <c r="J13" s="14">
        <v>0</v>
      </c>
      <c r="K13" s="14">
        <f>SUM(G$7:G13)</f>
        <v>2319.09</v>
      </c>
      <c r="L13" s="14">
        <f>SUM(I$7:J13)-SUM(G$7:G13)</f>
        <v>2855.5899999999992</v>
      </c>
      <c r="M13" s="14">
        <f t="shared" si="3"/>
        <v>197144.41</v>
      </c>
      <c r="O13" s="6">
        <f t="shared" si="9"/>
        <v>196906.49</v>
      </c>
      <c r="P13" s="11">
        <f t="shared" si="10"/>
        <v>5.0000000000000001E-3</v>
      </c>
      <c r="Q13" s="2">
        <f t="shared" si="17"/>
        <v>354</v>
      </c>
      <c r="S13" s="8">
        <f t="shared" si="18"/>
        <v>44745</v>
      </c>
      <c r="T13" s="16">
        <f t="shared" si="19"/>
        <v>82.04</v>
      </c>
      <c r="U13" s="16">
        <f t="shared" si="20"/>
        <v>516.34</v>
      </c>
      <c r="V13" s="16">
        <f t="shared" si="21"/>
        <v>598.38</v>
      </c>
      <c r="W13" s="14">
        <f>IF(MONTH(S13)=12,MAX(0,MIN(12*CuotaTipoFijo-12*V13,Z12-U13)),0)</f>
        <v>0</v>
      </c>
      <c r="X13" s="14">
        <f>SUM(T$7:T13)</f>
        <v>578.80999999999995</v>
      </c>
      <c r="Y13" s="14">
        <f>SUM(V$7:W13)-SUM(T$7:T13)</f>
        <v>3609.85</v>
      </c>
      <c r="Z13" s="14">
        <f t="shared" si="7"/>
        <v>196390.15</v>
      </c>
    </row>
    <row r="14" spans="2:26" x14ac:dyDescent="0.25">
      <c r="B14" s="6">
        <f t="shared" si="11"/>
        <v>197144.41</v>
      </c>
      <c r="C14" s="11">
        <f t="shared" si="12"/>
        <v>0.02</v>
      </c>
      <c r="D14" s="2">
        <f t="shared" si="13"/>
        <v>353</v>
      </c>
      <c r="F14" s="8">
        <f t="shared" si="14"/>
        <v>44776</v>
      </c>
      <c r="G14" s="16">
        <f t="shared" si="0"/>
        <v>328.57</v>
      </c>
      <c r="H14" s="16">
        <f t="shared" si="15"/>
        <v>410.67</v>
      </c>
      <c r="I14" s="16">
        <f t="shared" si="16"/>
        <v>739.24</v>
      </c>
      <c r="J14" s="14">
        <v>0</v>
      </c>
      <c r="K14" s="14">
        <f>SUM(G$7:G14)</f>
        <v>2647.6600000000003</v>
      </c>
      <c r="L14" s="14">
        <f>SUM(I$7:J14)-SUM(G$7:G14)</f>
        <v>3266.2599999999989</v>
      </c>
      <c r="M14" s="14">
        <f t="shared" si="3"/>
        <v>196733.74</v>
      </c>
      <c r="O14" s="6">
        <f t="shared" si="9"/>
        <v>196390.15</v>
      </c>
      <c r="P14" s="11">
        <f t="shared" si="10"/>
        <v>5.0000000000000001E-3</v>
      </c>
      <c r="Q14" s="2">
        <f t="shared" si="17"/>
        <v>353</v>
      </c>
      <c r="S14" s="8">
        <f t="shared" si="18"/>
        <v>44776</v>
      </c>
      <c r="T14" s="16">
        <f t="shared" si="19"/>
        <v>81.83</v>
      </c>
      <c r="U14" s="16">
        <f t="shared" si="20"/>
        <v>516.54999999999995</v>
      </c>
      <c r="V14" s="16">
        <f t="shared" si="21"/>
        <v>598.38</v>
      </c>
      <c r="W14" s="14">
        <f>IF(MONTH(S14)=12,MAX(0,MIN(12*CuotaTipoFijo-12*V14,Z13-U14)),0)</f>
        <v>0</v>
      </c>
      <c r="X14" s="14">
        <f>SUM(T$7:T14)</f>
        <v>660.64</v>
      </c>
      <c r="Y14" s="14">
        <f>SUM(V$7:W14)-SUM(T$7:T14)</f>
        <v>4126.3999999999996</v>
      </c>
      <c r="Z14" s="14">
        <f t="shared" si="7"/>
        <v>195873.6</v>
      </c>
    </row>
    <row r="15" spans="2:26" x14ac:dyDescent="0.25">
      <c r="B15" s="6">
        <f t="shared" si="11"/>
        <v>196733.74</v>
      </c>
      <c r="C15" s="11">
        <f t="shared" si="12"/>
        <v>0.02</v>
      </c>
      <c r="D15" s="2">
        <f t="shared" si="13"/>
        <v>352</v>
      </c>
      <c r="F15" s="8">
        <f t="shared" si="14"/>
        <v>44807</v>
      </c>
      <c r="G15" s="16">
        <f t="shared" si="0"/>
        <v>327.89</v>
      </c>
      <c r="H15" s="16">
        <f t="shared" si="15"/>
        <v>411.35</v>
      </c>
      <c r="I15" s="16">
        <f t="shared" si="16"/>
        <v>739.24</v>
      </c>
      <c r="J15" s="14">
        <v>0</v>
      </c>
      <c r="K15" s="14">
        <f>SUM(G$7:G15)</f>
        <v>2975.55</v>
      </c>
      <c r="L15" s="14">
        <f>SUM(I$7:J15)-SUM(G$7:G15)</f>
        <v>3677.6099999999988</v>
      </c>
      <c r="M15" s="14">
        <f t="shared" si="3"/>
        <v>196322.39</v>
      </c>
      <c r="O15" s="6">
        <f t="shared" si="9"/>
        <v>195873.6</v>
      </c>
      <c r="P15" s="11">
        <f t="shared" si="10"/>
        <v>5.0000000000000001E-3</v>
      </c>
      <c r="Q15" s="2">
        <f t="shared" si="17"/>
        <v>352</v>
      </c>
      <c r="S15" s="8">
        <f t="shared" si="18"/>
        <v>44807</v>
      </c>
      <c r="T15" s="16">
        <f t="shared" si="19"/>
        <v>81.61</v>
      </c>
      <c r="U15" s="16">
        <f t="shared" si="20"/>
        <v>516.77</v>
      </c>
      <c r="V15" s="16">
        <f t="shared" si="21"/>
        <v>598.38</v>
      </c>
      <c r="W15" s="14">
        <f>IF(MONTH(S15)=12,MAX(0,MIN(12*CuotaTipoFijo-12*V15,Z14-U15)),0)</f>
        <v>0</v>
      </c>
      <c r="X15" s="14">
        <f>SUM(T$7:T15)</f>
        <v>742.25</v>
      </c>
      <c r="Y15" s="14">
        <f>SUM(V$7:W15)-SUM(T$7:T15)</f>
        <v>4643.17</v>
      </c>
      <c r="Z15" s="14">
        <f t="shared" si="7"/>
        <v>195356.83</v>
      </c>
    </row>
    <row r="16" spans="2:26" x14ac:dyDescent="0.25">
      <c r="B16" s="6">
        <f t="shared" si="11"/>
        <v>196322.39</v>
      </c>
      <c r="C16" s="11">
        <f t="shared" si="12"/>
        <v>0.02</v>
      </c>
      <c r="D16" s="2">
        <f t="shared" si="13"/>
        <v>351</v>
      </c>
      <c r="F16" s="8">
        <f t="shared" si="14"/>
        <v>44837</v>
      </c>
      <c r="G16" s="16">
        <f t="shared" si="0"/>
        <v>327.2</v>
      </c>
      <c r="H16" s="16">
        <f t="shared" si="15"/>
        <v>412.04</v>
      </c>
      <c r="I16" s="16">
        <f t="shared" si="16"/>
        <v>739.24</v>
      </c>
      <c r="J16" s="14">
        <v>0</v>
      </c>
      <c r="K16" s="14">
        <f>SUM(G$7:G16)</f>
        <v>3302.75</v>
      </c>
      <c r="L16" s="14">
        <f>SUM(I$7:J16)-SUM(G$7:G16)</f>
        <v>4089.6499999999987</v>
      </c>
      <c r="M16" s="14">
        <f t="shared" si="3"/>
        <v>195910.35</v>
      </c>
      <c r="O16" s="6">
        <f t="shared" si="9"/>
        <v>195356.83</v>
      </c>
      <c r="P16" s="11">
        <f t="shared" si="10"/>
        <v>5.0000000000000001E-3</v>
      </c>
      <c r="Q16" s="2">
        <f t="shared" si="17"/>
        <v>351</v>
      </c>
      <c r="S16" s="8">
        <f t="shared" si="18"/>
        <v>44837</v>
      </c>
      <c r="T16" s="16">
        <f t="shared" si="19"/>
        <v>81.400000000000006</v>
      </c>
      <c r="U16" s="16">
        <f t="shared" si="20"/>
        <v>516.98</v>
      </c>
      <c r="V16" s="16">
        <f t="shared" si="21"/>
        <v>598.38</v>
      </c>
      <c r="W16" s="14">
        <f>IF(MONTH(S16)=12,MAX(0,MIN(12*CuotaTipoFijo-12*V16,Z15-U16)),0)</f>
        <v>0</v>
      </c>
      <c r="X16" s="14">
        <f>SUM(T$7:T16)</f>
        <v>823.65</v>
      </c>
      <c r="Y16" s="14">
        <f>SUM(V$7:W16)-SUM(T$7:T16)</f>
        <v>5160.1500000000005</v>
      </c>
      <c r="Z16" s="14">
        <f t="shared" si="7"/>
        <v>194839.85</v>
      </c>
    </row>
    <row r="17" spans="2:26" x14ac:dyDescent="0.25">
      <c r="B17" s="6">
        <f t="shared" si="11"/>
        <v>195910.35</v>
      </c>
      <c r="C17" s="11">
        <f t="shared" si="12"/>
        <v>0.02</v>
      </c>
      <c r="D17" s="2">
        <f t="shared" si="13"/>
        <v>350</v>
      </c>
      <c r="F17" s="8">
        <f t="shared" si="14"/>
        <v>44868</v>
      </c>
      <c r="G17" s="16">
        <f t="shared" si="0"/>
        <v>326.52</v>
      </c>
      <c r="H17" s="16">
        <f t="shared" si="15"/>
        <v>412.72</v>
      </c>
      <c r="I17" s="16">
        <f t="shared" si="16"/>
        <v>739.24</v>
      </c>
      <c r="J17" s="14">
        <v>0</v>
      </c>
      <c r="K17" s="14">
        <f>SUM(G$7:G17)</f>
        <v>3629.27</v>
      </c>
      <c r="L17" s="14">
        <f>SUM(I$7:J17)-SUM(G$7:G17)</f>
        <v>4502.369999999999</v>
      </c>
      <c r="M17" s="14">
        <f t="shared" si="3"/>
        <v>195497.63</v>
      </c>
      <c r="O17" s="6">
        <f t="shared" si="9"/>
        <v>194839.85</v>
      </c>
      <c r="P17" s="11">
        <f t="shared" si="10"/>
        <v>5.0000000000000001E-3</v>
      </c>
      <c r="Q17" s="2">
        <f t="shared" si="17"/>
        <v>350</v>
      </c>
      <c r="S17" s="8">
        <f t="shared" si="18"/>
        <v>44868</v>
      </c>
      <c r="T17" s="16">
        <f t="shared" si="19"/>
        <v>81.180000000000007</v>
      </c>
      <c r="U17" s="16">
        <f t="shared" si="20"/>
        <v>517.20000000000005</v>
      </c>
      <c r="V17" s="16">
        <f t="shared" si="21"/>
        <v>598.38</v>
      </c>
      <c r="W17" s="14">
        <f>IF(MONTH(S17)=12,MAX(0,MIN(12*CuotaTipoFijo-12*V17,Z16-U17)),0)</f>
        <v>0</v>
      </c>
      <c r="X17" s="14">
        <f>SUM(T$7:T17)</f>
        <v>904.82999999999993</v>
      </c>
      <c r="Y17" s="14">
        <f>SUM(V$7:W17)-SUM(T$7:T17)</f>
        <v>5677.35</v>
      </c>
      <c r="Z17" s="14">
        <f t="shared" si="7"/>
        <v>194322.65</v>
      </c>
    </row>
    <row r="18" spans="2:26" x14ac:dyDescent="0.25">
      <c r="B18" s="6">
        <f t="shared" si="11"/>
        <v>195497.63</v>
      </c>
      <c r="C18" s="11">
        <f t="shared" si="12"/>
        <v>0.02</v>
      </c>
      <c r="D18" s="2">
        <f t="shared" si="13"/>
        <v>349</v>
      </c>
      <c r="F18" s="8">
        <f t="shared" si="14"/>
        <v>44898</v>
      </c>
      <c r="G18" s="16">
        <f t="shared" si="0"/>
        <v>325.83</v>
      </c>
      <c r="H18" s="16">
        <f t="shared" si="15"/>
        <v>413.41</v>
      </c>
      <c r="I18" s="16">
        <f t="shared" si="16"/>
        <v>739.24</v>
      </c>
      <c r="J18" s="14">
        <v>0</v>
      </c>
      <c r="K18" s="14">
        <f>SUM(G$7:G18)</f>
        <v>3955.1</v>
      </c>
      <c r="L18" s="14">
        <f>SUM(I$7:J18)-SUM(G$7:G18)</f>
        <v>4915.7799999999988</v>
      </c>
      <c r="M18" s="14">
        <f t="shared" si="3"/>
        <v>195084.22</v>
      </c>
      <c r="O18" s="6">
        <f t="shared" si="9"/>
        <v>194322.65</v>
      </c>
      <c r="P18" s="11">
        <f t="shared" si="10"/>
        <v>5.0000000000000001E-3</v>
      </c>
      <c r="Q18" s="2">
        <f t="shared" si="17"/>
        <v>349</v>
      </c>
      <c r="S18" s="8">
        <f t="shared" si="18"/>
        <v>44898</v>
      </c>
      <c r="T18" s="16">
        <f t="shared" si="19"/>
        <v>80.97</v>
      </c>
      <c r="U18" s="16">
        <f t="shared" si="20"/>
        <v>517.41</v>
      </c>
      <c r="V18" s="16">
        <f t="shared" si="21"/>
        <v>598.38</v>
      </c>
      <c r="W18" s="32">
        <f>IF(MONTH(S18)=12,MAX(0,MIN(12*CuotaTipoFijo-12*V18,Z17-U18)),0)</f>
        <v>1690.3200000000015</v>
      </c>
      <c r="X18" s="14">
        <f>SUM(T$7:T18)</f>
        <v>985.8</v>
      </c>
      <c r="Y18" s="14">
        <f>SUM(V$7:W18)-SUM(T$7:T18)</f>
        <v>7885.0800000000008</v>
      </c>
      <c r="Z18" s="14">
        <f t="shared" si="7"/>
        <v>192114.92</v>
      </c>
    </row>
    <row r="19" spans="2:26" x14ac:dyDescent="0.25">
      <c r="B19" s="6">
        <f t="shared" si="11"/>
        <v>195084.22</v>
      </c>
      <c r="C19" s="11">
        <f t="shared" si="12"/>
        <v>0.02</v>
      </c>
      <c r="D19" s="2">
        <f t="shared" si="13"/>
        <v>348</v>
      </c>
      <c r="F19" s="8">
        <f t="shared" si="14"/>
        <v>44929</v>
      </c>
      <c r="G19" s="16">
        <f t="shared" si="0"/>
        <v>325.14</v>
      </c>
      <c r="H19" s="16">
        <f t="shared" si="15"/>
        <v>414.1</v>
      </c>
      <c r="I19" s="16">
        <f t="shared" si="16"/>
        <v>739.24</v>
      </c>
      <c r="J19" s="14">
        <v>0</v>
      </c>
      <c r="K19" s="14">
        <f>SUM(G$7:G19)</f>
        <v>4280.24</v>
      </c>
      <c r="L19" s="14">
        <f>SUM(I$7:J19)-SUM(G$7:G19)</f>
        <v>5329.8799999999992</v>
      </c>
      <c r="M19" s="14">
        <f t="shared" si="3"/>
        <v>194670.12</v>
      </c>
      <c r="O19" s="6">
        <f t="shared" si="9"/>
        <v>192114.92</v>
      </c>
      <c r="P19" s="11">
        <f t="shared" si="10"/>
        <v>6.5000000000000006E-3</v>
      </c>
      <c r="Q19" s="2">
        <f t="shared" si="17"/>
        <v>348</v>
      </c>
      <c r="S19" s="8">
        <f t="shared" si="18"/>
        <v>44929</v>
      </c>
      <c r="T19" s="21">
        <f t="shared" si="19"/>
        <v>104.06</v>
      </c>
      <c r="U19" s="21">
        <f t="shared" ref="U19" si="22">IFERROR(ROUND(-CUMPRINC(P19/12,Q19,O19,1,1,0),2),0)</f>
        <v>501.81</v>
      </c>
      <c r="V19" s="21">
        <f t="shared" ref="V19" si="23">T19+U19</f>
        <v>605.87</v>
      </c>
      <c r="W19" s="14">
        <f>IF(MONTH(S19)=12,MAX(0,MIN(12*CuotaTipoFijo-12*V19,Z18-U19)),0)</f>
        <v>0</v>
      </c>
      <c r="X19" s="14">
        <f>SUM(T$7:T19)</f>
        <v>1089.8599999999999</v>
      </c>
      <c r="Y19" s="14">
        <f>SUM(V$7:W19)-SUM(T$7:T19)</f>
        <v>8386.8900000000012</v>
      </c>
      <c r="Z19" s="14">
        <f t="shared" si="7"/>
        <v>191613.11</v>
      </c>
    </row>
    <row r="20" spans="2:26" x14ac:dyDescent="0.25">
      <c r="B20" s="6">
        <f t="shared" si="11"/>
        <v>194670.12</v>
      </c>
      <c r="C20" s="11">
        <f t="shared" si="12"/>
        <v>0.02</v>
      </c>
      <c r="D20" s="2">
        <f t="shared" si="13"/>
        <v>347</v>
      </c>
      <c r="F20" s="8">
        <f t="shared" si="14"/>
        <v>44960</v>
      </c>
      <c r="G20" s="16">
        <f t="shared" si="0"/>
        <v>324.45</v>
      </c>
      <c r="H20" s="16">
        <f t="shared" si="15"/>
        <v>414.79</v>
      </c>
      <c r="I20" s="16">
        <f t="shared" si="16"/>
        <v>739.24</v>
      </c>
      <c r="J20" s="14">
        <v>0</v>
      </c>
      <c r="K20" s="14">
        <f>SUM(G$7:G20)</f>
        <v>4604.6899999999996</v>
      </c>
      <c r="L20" s="14">
        <f>SUM(I$7:J20)-SUM(G$7:G20)</f>
        <v>5744.6699999999992</v>
      </c>
      <c r="M20" s="14">
        <f t="shared" si="3"/>
        <v>194255.33</v>
      </c>
      <c r="O20" s="6">
        <f t="shared" si="9"/>
        <v>191613.11</v>
      </c>
      <c r="P20" s="11">
        <f t="shared" si="10"/>
        <v>6.5000000000000006E-3</v>
      </c>
      <c r="Q20" s="2">
        <f t="shared" si="17"/>
        <v>347</v>
      </c>
      <c r="S20" s="8">
        <f t="shared" si="18"/>
        <v>44960</v>
      </c>
      <c r="T20" s="16">
        <f t="shared" ref="T20:T31" si="24">IFERROR(ROUND(-CUMIPMT(P20/12,Q20,O20,1,1,0),2),0)</f>
        <v>103.79</v>
      </c>
      <c r="U20" s="16">
        <f t="shared" si="20"/>
        <v>502.08</v>
      </c>
      <c r="V20" s="16">
        <f t="shared" ref="V20:V30" si="25">V19</f>
        <v>605.87</v>
      </c>
      <c r="W20" s="14">
        <f>IF(MONTH(S20)=12,MAX(0,MIN(12*CuotaTipoFijo-12*V20,Z19-U20)),0)</f>
        <v>0</v>
      </c>
      <c r="X20" s="14">
        <f>SUM(T$7:T20)</f>
        <v>1193.6499999999999</v>
      </c>
      <c r="Y20" s="14">
        <f>SUM(V$7:W20)-SUM(T$7:T20)</f>
        <v>8888.970000000003</v>
      </c>
      <c r="Z20" s="14">
        <f t="shared" si="7"/>
        <v>191111.03</v>
      </c>
    </row>
    <row r="21" spans="2:26" x14ac:dyDescent="0.25">
      <c r="B21" s="6">
        <f t="shared" si="11"/>
        <v>194255.33</v>
      </c>
      <c r="C21" s="11">
        <f t="shared" si="12"/>
        <v>0.02</v>
      </c>
      <c r="D21" s="2">
        <f t="shared" si="13"/>
        <v>346</v>
      </c>
      <c r="F21" s="8">
        <f t="shared" si="14"/>
        <v>44988</v>
      </c>
      <c r="G21" s="16">
        <f t="shared" si="0"/>
        <v>323.76</v>
      </c>
      <c r="H21" s="16">
        <f t="shared" si="15"/>
        <v>415.48</v>
      </c>
      <c r="I21" s="16">
        <f t="shared" si="16"/>
        <v>739.24</v>
      </c>
      <c r="J21" s="14">
        <v>0</v>
      </c>
      <c r="K21" s="14">
        <f>SUM(G$7:G21)</f>
        <v>4928.45</v>
      </c>
      <c r="L21" s="14">
        <f>SUM(I$7:J21)-SUM(G$7:G21)</f>
        <v>6160.1499999999987</v>
      </c>
      <c r="M21" s="14">
        <f t="shared" si="3"/>
        <v>193839.85</v>
      </c>
      <c r="O21" s="6">
        <f t="shared" si="9"/>
        <v>191111.03</v>
      </c>
      <c r="P21" s="11">
        <f t="shared" si="10"/>
        <v>6.5000000000000006E-3</v>
      </c>
      <c r="Q21" s="2">
        <f t="shared" si="17"/>
        <v>346</v>
      </c>
      <c r="S21" s="8">
        <f t="shared" si="18"/>
        <v>44988</v>
      </c>
      <c r="T21" s="16">
        <f t="shared" si="24"/>
        <v>103.52</v>
      </c>
      <c r="U21" s="16">
        <f t="shared" si="20"/>
        <v>502.35</v>
      </c>
      <c r="V21" s="16">
        <f t="shared" si="25"/>
        <v>605.87</v>
      </c>
      <c r="W21" s="14">
        <f>IF(MONTH(S21)=12,MAX(0,MIN(12*CuotaTipoFijo-12*V21,Z20-U21)),0)</f>
        <v>0</v>
      </c>
      <c r="X21" s="14">
        <f>SUM(T$7:T21)</f>
        <v>1297.1699999999998</v>
      </c>
      <c r="Y21" s="14">
        <f>SUM(V$7:W21)-SUM(T$7:T21)</f>
        <v>9391.3200000000033</v>
      </c>
      <c r="Z21" s="14">
        <f t="shared" si="7"/>
        <v>190608.68</v>
      </c>
    </row>
    <row r="22" spans="2:26" x14ac:dyDescent="0.25">
      <c r="B22" s="6">
        <f t="shared" si="11"/>
        <v>193839.85</v>
      </c>
      <c r="C22" s="11">
        <f t="shared" si="12"/>
        <v>0.02</v>
      </c>
      <c r="D22" s="2">
        <f t="shared" si="13"/>
        <v>345</v>
      </c>
      <c r="F22" s="8">
        <f t="shared" si="14"/>
        <v>45019</v>
      </c>
      <c r="G22" s="16">
        <f t="shared" si="0"/>
        <v>323.07</v>
      </c>
      <c r="H22" s="16">
        <f t="shared" si="15"/>
        <v>416.17</v>
      </c>
      <c r="I22" s="16">
        <f t="shared" si="16"/>
        <v>739.24</v>
      </c>
      <c r="J22" s="14">
        <v>0</v>
      </c>
      <c r="K22" s="14">
        <f>SUM(G$7:G22)</f>
        <v>5251.5199999999995</v>
      </c>
      <c r="L22" s="14">
        <f>SUM(I$7:J22)-SUM(G$7:G22)</f>
        <v>6576.3199999999988</v>
      </c>
      <c r="M22" s="14">
        <f t="shared" si="3"/>
        <v>193423.68</v>
      </c>
      <c r="O22" s="6">
        <f t="shared" si="9"/>
        <v>190608.68</v>
      </c>
      <c r="P22" s="11">
        <f t="shared" si="10"/>
        <v>6.5000000000000006E-3</v>
      </c>
      <c r="Q22" s="2">
        <f t="shared" si="17"/>
        <v>345</v>
      </c>
      <c r="S22" s="8">
        <f t="shared" si="18"/>
        <v>45019</v>
      </c>
      <c r="T22" s="16">
        <f t="shared" si="24"/>
        <v>103.25</v>
      </c>
      <c r="U22" s="16">
        <f t="shared" si="20"/>
        <v>502.62</v>
      </c>
      <c r="V22" s="16">
        <f t="shared" si="25"/>
        <v>605.87</v>
      </c>
      <c r="W22" s="14">
        <f>IF(MONTH(S22)=12,MAX(0,MIN(12*CuotaTipoFijo-12*V22,Z21-U22)),0)</f>
        <v>0</v>
      </c>
      <c r="X22" s="14">
        <f>SUM(T$7:T22)</f>
        <v>1400.4199999999998</v>
      </c>
      <c r="Y22" s="14">
        <f>SUM(V$7:W22)-SUM(T$7:T22)</f>
        <v>9893.9400000000041</v>
      </c>
      <c r="Z22" s="14">
        <f t="shared" si="7"/>
        <v>190106.06</v>
      </c>
    </row>
    <row r="23" spans="2:26" x14ac:dyDescent="0.25">
      <c r="B23" s="6">
        <f t="shared" si="11"/>
        <v>193423.68</v>
      </c>
      <c r="C23" s="11">
        <f t="shared" si="12"/>
        <v>0.02</v>
      </c>
      <c r="D23" s="2">
        <f t="shared" si="13"/>
        <v>344</v>
      </c>
      <c r="F23" s="8">
        <f t="shared" si="14"/>
        <v>45049</v>
      </c>
      <c r="G23" s="16">
        <f t="shared" si="0"/>
        <v>322.37</v>
      </c>
      <c r="H23" s="16">
        <f t="shared" si="15"/>
        <v>416.87</v>
      </c>
      <c r="I23" s="16">
        <f t="shared" si="16"/>
        <v>739.24</v>
      </c>
      <c r="J23" s="14">
        <v>0</v>
      </c>
      <c r="K23" s="14">
        <f>SUM(G$7:G23)</f>
        <v>5573.8899999999994</v>
      </c>
      <c r="L23" s="14">
        <f>SUM(I$7:J23)-SUM(G$7:G23)</f>
        <v>6993.1899999999987</v>
      </c>
      <c r="M23" s="14">
        <f t="shared" si="3"/>
        <v>193006.81</v>
      </c>
      <c r="O23" s="6">
        <f t="shared" si="9"/>
        <v>190106.06</v>
      </c>
      <c r="P23" s="11">
        <f t="shared" si="10"/>
        <v>6.5000000000000006E-3</v>
      </c>
      <c r="Q23" s="2">
        <f t="shared" si="17"/>
        <v>344</v>
      </c>
      <c r="S23" s="8">
        <f t="shared" si="18"/>
        <v>45049</v>
      </c>
      <c r="T23" s="16">
        <f t="shared" si="24"/>
        <v>102.97</v>
      </c>
      <c r="U23" s="16">
        <f t="shared" si="20"/>
        <v>502.9</v>
      </c>
      <c r="V23" s="16">
        <f t="shared" si="25"/>
        <v>605.87</v>
      </c>
      <c r="W23" s="14">
        <f>IF(MONTH(S23)=12,MAX(0,MIN(12*CuotaTipoFijo-12*V23,Z22-U23)),0)</f>
        <v>0</v>
      </c>
      <c r="X23" s="14">
        <f>SUM(T$7:T23)</f>
        <v>1503.3899999999999</v>
      </c>
      <c r="Y23" s="14">
        <f>SUM(V$7:W23)-SUM(T$7:T23)</f>
        <v>10396.840000000006</v>
      </c>
      <c r="Z23" s="14">
        <f t="shared" si="7"/>
        <v>189603.16</v>
      </c>
    </row>
    <row r="24" spans="2:26" x14ac:dyDescent="0.25">
      <c r="B24" s="6">
        <f t="shared" si="11"/>
        <v>193006.81</v>
      </c>
      <c r="C24" s="11">
        <f t="shared" si="12"/>
        <v>0.02</v>
      </c>
      <c r="D24" s="2">
        <f t="shared" si="13"/>
        <v>343</v>
      </c>
      <c r="F24" s="8">
        <f t="shared" si="14"/>
        <v>45080</v>
      </c>
      <c r="G24" s="16">
        <f t="shared" si="0"/>
        <v>321.68</v>
      </c>
      <c r="H24" s="16">
        <f t="shared" si="15"/>
        <v>417.56</v>
      </c>
      <c r="I24" s="16">
        <f t="shared" si="16"/>
        <v>739.24</v>
      </c>
      <c r="J24" s="14">
        <v>0</v>
      </c>
      <c r="K24" s="14">
        <f>SUM(G$7:G24)</f>
        <v>5895.57</v>
      </c>
      <c r="L24" s="14">
        <f>SUM(I$7:J24)-SUM(G$7:G24)</f>
        <v>7410.7499999999982</v>
      </c>
      <c r="M24" s="14">
        <f t="shared" si="3"/>
        <v>192589.25</v>
      </c>
      <c r="O24" s="6">
        <f t="shared" si="9"/>
        <v>189603.16</v>
      </c>
      <c r="P24" s="11">
        <f t="shared" si="10"/>
        <v>6.5000000000000006E-3</v>
      </c>
      <c r="Q24" s="2">
        <f t="shared" si="17"/>
        <v>343</v>
      </c>
      <c r="S24" s="8">
        <f t="shared" si="18"/>
        <v>45080</v>
      </c>
      <c r="T24" s="16">
        <f t="shared" si="24"/>
        <v>102.7</v>
      </c>
      <c r="U24" s="16">
        <f t="shared" si="20"/>
        <v>503.17</v>
      </c>
      <c r="V24" s="16">
        <f t="shared" si="25"/>
        <v>605.87</v>
      </c>
      <c r="W24" s="14">
        <f>IF(MONTH(S24)=12,MAX(0,MIN(12*CuotaTipoFijo-12*V24,Z23-U24)),0)</f>
        <v>0</v>
      </c>
      <c r="X24" s="14">
        <f>SUM(T$7:T24)</f>
        <v>1606.09</v>
      </c>
      <c r="Y24" s="14">
        <f>SUM(V$7:W24)-SUM(T$7:T24)</f>
        <v>10900.010000000006</v>
      </c>
      <c r="Z24" s="14">
        <f t="shared" si="7"/>
        <v>189099.99</v>
      </c>
    </row>
    <row r="25" spans="2:26" x14ac:dyDescent="0.25">
      <c r="B25" s="6">
        <f t="shared" si="11"/>
        <v>192589.25</v>
      </c>
      <c r="C25" s="11">
        <f t="shared" si="12"/>
        <v>0.02</v>
      </c>
      <c r="D25" s="2">
        <f t="shared" si="13"/>
        <v>342</v>
      </c>
      <c r="F25" s="8">
        <f t="shared" si="14"/>
        <v>45110</v>
      </c>
      <c r="G25" s="16">
        <f t="shared" si="0"/>
        <v>320.98</v>
      </c>
      <c r="H25" s="16">
        <f t="shared" si="15"/>
        <v>418.26</v>
      </c>
      <c r="I25" s="16">
        <f t="shared" si="16"/>
        <v>739.24</v>
      </c>
      <c r="J25" s="14">
        <v>0</v>
      </c>
      <c r="K25" s="14">
        <f>SUM(G$7:G25)</f>
        <v>6216.5499999999993</v>
      </c>
      <c r="L25" s="14">
        <f>SUM(I$7:J25)-SUM(G$7:G25)</f>
        <v>7829.0099999999984</v>
      </c>
      <c r="M25" s="14">
        <f t="shared" si="3"/>
        <v>192170.99</v>
      </c>
      <c r="O25" s="6">
        <f t="shared" si="9"/>
        <v>189099.99</v>
      </c>
      <c r="P25" s="11">
        <f t="shared" si="10"/>
        <v>6.5000000000000006E-3</v>
      </c>
      <c r="Q25" s="2">
        <f t="shared" si="17"/>
        <v>342</v>
      </c>
      <c r="S25" s="8">
        <f t="shared" si="18"/>
        <v>45110</v>
      </c>
      <c r="T25" s="16">
        <f t="shared" si="24"/>
        <v>102.43</v>
      </c>
      <c r="U25" s="16">
        <f t="shared" si="20"/>
        <v>503.44</v>
      </c>
      <c r="V25" s="16">
        <f t="shared" si="25"/>
        <v>605.87</v>
      </c>
      <c r="W25" s="14">
        <f>IF(MONTH(S25)=12,MAX(0,MIN(12*CuotaTipoFijo-12*V25,Z24-U25)),0)</f>
        <v>0</v>
      </c>
      <c r="X25" s="14">
        <f>SUM(T$7:T25)</f>
        <v>1708.52</v>
      </c>
      <c r="Y25" s="14">
        <f>SUM(V$7:W25)-SUM(T$7:T25)</f>
        <v>11403.450000000006</v>
      </c>
      <c r="Z25" s="14">
        <f t="shared" si="7"/>
        <v>188596.55</v>
      </c>
    </row>
    <row r="26" spans="2:26" x14ac:dyDescent="0.25">
      <c r="B26" s="6">
        <f t="shared" si="11"/>
        <v>192170.99</v>
      </c>
      <c r="C26" s="11">
        <f t="shared" si="12"/>
        <v>0.02</v>
      </c>
      <c r="D26" s="2">
        <f t="shared" si="13"/>
        <v>341</v>
      </c>
      <c r="F26" s="8">
        <f t="shared" si="14"/>
        <v>45141</v>
      </c>
      <c r="G26" s="16">
        <f t="shared" si="0"/>
        <v>320.27999999999997</v>
      </c>
      <c r="H26" s="16">
        <f t="shared" si="15"/>
        <v>418.96000000000004</v>
      </c>
      <c r="I26" s="16">
        <f t="shared" si="16"/>
        <v>739.24</v>
      </c>
      <c r="J26" s="14">
        <v>0</v>
      </c>
      <c r="K26" s="14">
        <f>SUM(G$7:G26)</f>
        <v>6536.829999999999</v>
      </c>
      <c r="L26" s="14">
        <f>SUM(I$7:J26)-SUM(G$7:G26)</f>
        <v>8247.9699999999975</v>
      </c>
      <c r="M26" s="14">
        <f t="shared" si="3"/>
        <v>191752.03</v>
      </c>
      <c r="O26" s="6">
        <f t="shared" si="9"/>
        <v>188596.55</v>
      </c>
      <c r="P26" s="11">
        <f t="shared" si="10"/>
        <v>6.5000000000000006E-3</v>
      </c>
      <c r="Q26" s="2">
        <f t="shared" si="17"/>
        <v>341</v>
      </c>
      <c r="S26" s="8">
        <f t="shared" si="18"/>
        <v>45141</v>
      </c>
      <c r="T26" s="16">
        <f t="shared" si="24"/>
        <v>102.16</v>
      </c>
      <c r="U26" s="16">
        <f t="shared" si="20"/>
        <v>503.71000000000004</v>
      </c>
      <c r="V26" s="16">
        <f t="shared" si="25"/>
        <v>605.87</v>
      </c>
      <c r="W26" s="14">
        <f>IF(MONTH(S26)=12,MAX(0,MIN(12*CuotaTipoFijo-12*V26,Z25-U26)),0)</f>
        <v>0</v>
      </c>
      <c r="X26" s="14">
        <f>SUM(T$7:T26)</f>
        <v>1810.68</v>
      </c>
      <c r="Y26" s="14">
        <f>SUM(V$7:W26)-SUM(T$7:T26)</f>
        <v>11907.160000000007</v>
      </c>
      <c r="Z26" s="14">
        <f t="shared" si="7"/>
        <v>188092.84</v>
      </c>
    </row>
    <row r="27" spans="2:26" x14ac:dyDescent="0.25">
      <c r="B27" s="6">
        <f t="shared" si="11"/>
        <v>191752.03</v>
      </c>
      <c r="C27" s="11">
        <f t="shared" si="12"/>
        <v>0.02</v>
      </c>
      <c r="D27" s="2">
        <f t="shared" si="13"/>
        <v>340</v>
      </c>
      <c r="F27" s="8">
        <f t="shared" si="14"/>
        <v>45172</v>
      </c>
      <c r="G27" s="16">
        <f t="shared" si="0"/>
        <v>319.58999999999997</v>
      </c>
      <c r="H27" s="16">
        <f t="shared" si="15"/>
        <v>419.65000000000003</v>
      </c>
      <c r="I27" s="16">
        <f t="shared" si="16"/>
        <v>739.24</v>
      </c>
      <c r="J27" s="14">
        <v>0</v>
      </c>
      <c r="K27" s="14">
        <f>SUM(G$7:G27)</f>
        <v>6856.4199999999992</v>
      </c>
      <c r="L27" s="14">
        <f>SUM(I$7:J27)-SUM(G$7:G27)</f>
        <v>8667.619999999999</v>
      </c>
      <c r="M27" s="14">
        <f t="shared" si="3"/>
        <v>191332.38</v>
      </c>
      <c r="O27" s="6">
        <f t="shared" si="9"/>
        <v>188092.84</v>
      </c>
      <c r="P27" s="11">
        <f t="shared" si="10"/>
        <v>6.5000000000000006E-3</v>
      </c>
      <c r="Q27" s="2">
        <f t="shared" si="17"/>
        <v>340</v>
      </c>
      <c r="S27" s="8">
        <f t="shared" si="18"/>
        <v>45172</v>
      </c>
      <c r="T27" s="16">
        <f t="shared" si="24"/>
        <v>101.88</v>
      </c>
      <c r="U27" s="16">
        <f t="shared" si="20"/>
        <v>503.99</v>
      </c>
      <c r="V27" s="16">
        <f t="shared" si="25"/>
        <v>605.87</v>
      </c>
      <c r="W27" s="14">
        <f>IF(MONTH(S27)=12,MAX(0,MIN(12*CuotaTipoFijo-12*V27,Z26-U27)),0)</f>
        <v>0</v>
      </c>
      <c r="X27" s="14">
        <f>SUM(T$7:T27)</f>
        <v>1912.56</v>
      </c>
      <c r="Y27" s="14">
        <f>SUM(V$7:W27)-SUM(T$7:T27)</f>
        <v>12411.150000000009</v>
      </c>
      <c r="Z27" s="14">
        <f t="shared" si="7"/>
        <v>187588.84999999998</v>
      </c>
    </row>
    <row r="28" spans="2:26" x14ac:dyDescent="0.25">
      <c r="B28" s="6">
        <f t="shared" si="11"/>
        <v>191332.38</v>
      </c>
      <c r="C28" s="11">
        <f t="shared" si="12"/>
        <v>0.02</v>
      </c>
      <c r="D28" s="2">
        <f t="shared" si="13"/>
        <v>339</v>
      </c>
      <c r="F28" s="8">
        <f t="shared" si="14"/>
        <v>45202</v>
      </c>
      <c r="G28" s="16">
        <f t="shared" si="0"/>
        <v>318.89</v>
      </c>
      <c r="H28" s="16">
        <f t="shared" si="15"/>
        <v>420.35</v>
      </c>
      <c r="I28" s="16">
        <f t="shared" si="16"/>
        <v>739.24</v>
      </c>
      <c r="J28" s="14">
        <v>0</v>
      </c>
      <c r="K28" s="14">
        <f>SUM(G$7:G28)</f>
        <v>7175.3099999999995</v>
      </c>
      <c r="L28" s="14">
        <f>SUM(I$7:J28)-SUM(G$7:G28)</f>
        <v>9087.9699999999975</v>
      </c>
      <c r="M28" s="14">
        <f t="shared" si="3"/>
        <v>190912.03</v>
      </c>
      <c r="O28" s="6">
        <f t="shared" si="9"/>
        <v>187588.84999999998</v>
      </c>
      <c r="P28" s="11">
        <f t="shared" si="10"/>
        <v>6.5000000000000006E-3</v>
      </c>
      <c r="Q28" s="2">
        <f t="shared" si="17"/>
        <v>339</v>
      </c>
      <c r="S28" s="8">
        <f t="shared" si="18"/>
        <v>45202</v>
      </c>
      <c r="T28" s="16">
        <f t="shared" si="24"/>
        <v>101.61</v>
      </c>
      <c r="U28" s="16">
        <f t="shared" si="20"/>
        <v>504.26</v>
      </c>
      <c r="V28" s="16">
        <f t="shared" si="25"/>
        <v>605.87</v>
      </c>
      <c r="W28" s="14">
        <f>IF(MONTH(S28)=12,MAX(0,MIN(12*CuotaTipoFijo-12*V28,Z27-U28)),0)</f>
        <v>0</v>
      </c>
      <c r="X28" s="14">
        <f>SUM(T$7:T28)</f>
        <v>2014.1699999999998</v>
      </c>
      <c r="Y28" s="14">
        <f>SUM(V$7:W28)-SUM(T$7:T28)</f>
        <v>12915.410000000009</v>
      </c>
      <c r="Z28" s="14">
        <f t="shared" si="7"/>
        <v>187084.59</v>
      </c>
    </row>
    <row r="29" spans="2:26" x14ac:dyDescent="0.25">
      <c r="B29" s="6">
        <f t="shared" si="11"/>
        <v>190912.03</v>
      </c>
      <c r="C29" s="11">
        <f t="shared" si="12"/>
        <v>0.02</v>
      </c>
      <c r="D29" s="2">
        <f t="shared" si="13"/>
        <v>338</v>
      </c>
      <c r="F29" s="8">
        <f t="shared" si="14"/>
        <v>45233</v>
      </c>
      <c r="G29" s="16">
        <f t="shared" si="0"/>
        <v>318.19</v>
      </c>
      <c r="H29" s="16">
        <f t="shared" si="15"/>
        <v>421.05</v>
      </c>
      <c r="I29" s="16">
        <f t="shared" si="16"/>
        <v>739.24</v>
      </c>
      <c r="J29" s="14">
        <v>0</v>
      </c>
      <c r="K29" s="14">
        <f>SUM(G$7:G29)</f>
        <v>7493.4999999999991</v>
      </c>
      <c r="L29" s="14">
        <f>SUM(I$7:J29)-SUM(G$7:G29)</f>
        <v>9509.0199999999968</v>
      </c>
      <c r="M29" s="14">
        <f t="shared" si="3"/>
        <v>190490.98</v>
      </c>
      <c r="O29" s="6">
        <f t="shared" si="9"/>
        <v>187084.59</v>
      </c>
      <c r="P29" s="11">
        <f t="shared" si="10"/>
        <v>6.5000000000000006E-3</v>
      </c>
      <c r="Q29" s="2">
        <f t="shared" si="17"/>
        <v>338</v>
      </c>
      <c r="S29" s="8">
        <f t="shared" si="18"/>
        <v>45233</v>
      </c>
      <c r="T29" s="16">
        <f t="shared" si="24"/>
        <v>101.34</v>
      </c>
      <c r="U29" s="16">
        <f t="shared" si="20"/>
        <v>504.53</v>
      </c>
      <c r="V29" s="16">
        <f t="shared" si="25"/>
        <v>605.87</v>
      </c>
      <c r="W29" s="14">
        <f>IF(MONTH(S29)=12,MAX(0,MIN(12*CuotaTipoFijo-12*V29,Z28-U29)),0)</f>
        <v>0</v>
      </c>
      <c r="X29" s="14">
        <f>SUM(T$7:T29)</f>
        <v>2115.5099999999998</v>
      </c>
      <c r="Y29" s="14">
        <f>SUM(V$7:W29)-SUM(T$7:T29)</f>
        <v>13419.94000000001</v>
      </c>
      <c r="Z29" s="14">
        <f t="shared" si="7"/>
        <v>186580.06</v>
      </c>
    </row>
    <row r="30" spans="2:26" x14ac:dyDescent="0.25">
      <c r="B30" s="6">
        <f t="shared" si="11"/>
        <v>190490.98</v>
      </c>
      <c r="C30" s="11">
        <f t="shared" si="12"/>
        <v>0.02</v>
      </c>
      <c r="D30" s="2">
        <f t="shared" si="13"/>
        <v>337</v>
      </c>
      <c r="F30" s="8">
        <f t="shared" si="14"/>
        <v>45263</v>
      </c>
      <c r="G30" s="16">
        <f t="shared" si="0"/>
        <v>317.48</v>
      </c>
      <c r="H30" s="16">
        <f t="shared" si="15"/>
        <v>421.76</v>
      </c>
      <c r="I30" s="16">
        <f t="shared" si="16"/>
        <v>739.24</v>
      </c>
      <c r="J30" s="14">
        <v>0</v>
      </c>
      <c r="K30" s="14">
        <f>SUM(G$7:G30)</f>
        <v>7810.98</v>
      </c>
      <c r="L30" s="14">
        <f>SUM(I$7:J30)-SUM(G$7:G30)</f>
        <v>9930.7799999999988</v>
      </c>
      <c r="M30" s="14">
        <f t="shared" si="3"/>
        <v>190069.22</v>
      </c>
      <c r="O30" s="6">
        <f t="shared" si="9"/>
        <v>186580.06</v>
      </c>
      <c r="P30" s="11">
        <f t="shared" si="10"/>
        <v>6.5000000000000006E-3</v>
      </c>
      <c r="Q30" s="2">
        <f t="shared" si="17"/>
        <v>337</v>
      </c>
      <c r="S30" s="8">
        <f t="shared" si="18"/>
        <v>45263</v>
      </c>
      <c r="T30" s="16">
        <f t="shared" si="24"/>
        <v>101.06</v>
      </c>
      <c r="U30" s="16">
        <f t="shared" si="20"/>
        <v>504.81</v>
      </c>
      <c r="V30" s="16">
        <f t="shared" si="25"/>
        <v>605.87</v>
      </c>
      <c r="W30" s="32">
        <f>IF(MONTH(S30)=12,MAX(0,MIN(12*CuotaTipoFijo-12*V30,Z29-U30)),0)</f>
        <v>1600.4400000000005</v>
      </c>
      <c r="X30" s="14">
        <f>SUM(T$7:T30)</f>
        <v>2216.5699999999997</v>
      </c>
      <c r="Y30" s="14">
        <f>SUM(V$7:W30)-SUM(T$7:T30)</f>
        <v>15525.19000000001</v>
      </c>
      <c r="Z30" s="14">
        <f t="shared" si="7"/>
        <v>184474.81</v>
      </c>
    </row>
    <row r="31" spans="2:26" x14ac:dyDescent="0.25">
      <c r="B31" s="6">
        <f t="shared" si="11"/>
        <v>190069.22</v>
      </c>
      <c r="C31" s="11">
        <f t="shared" si="12"/>
        <v>0.02</v>
      </c>
      <c r="D31" s="2">
        <f t="shared" si="13"/>
        <v>336</v>
      </c>
      <c r="F31" s="8">
        <f t="shared" si="14"/>
        <v>45294</v>
      </c>
      <c r="G31" s="16">
        <f t="shared" si="0"/>
        <v>316.77999999999997</v>
      </c>
      <c r="H31" s="16">
        <f t="shared" si="15"/>
        <v>422.46000000000004</v>
      </c>
      <c r="I31" s="16">
        <f t="shared" si="16"/>
        <v>739.24</v>
      </c>
      <c r="J31" s="14">
        <v>0</v>
      </c>
      <c r="K31" s="14">
        <f>SUM(G$7:G31)</f>
        <v>8127.7599999999993</v>
      </c>
      <c r="L31" s="14">
        <f>SUM(I$7:J31)-SUM(G$7:G31)</f>
        <v>10353.240000000002</v>
      </c>
      <c r="M31" s="14">
        <f t="shared" si="3"/>
        <v>189646.76</v>
      </c>
      <c r="O31" s="6">
        <f t="shared" si="9"/>
        <v>184474.81</v>
      </c>
      <c r="P31" s="11">
        <f t="shared" si="10"/>
        <v>8.0000000000000002E-3</v>
      </c>
      <c r="Q31" s="2">
        <f t="shared" si="17"/>
        <v>336</v>
      </c>
      <c r="S31" s="8">
        <f t="shared" si="18"/>
        <v>45294</v>
      </c>
      <c r="T31" s="21">
        <f t="shared" si="24"/>
        <v>122.98</v>
      </c>
      <c r="U31" s="21">
        <f t="shared" ref="U31:U94" si="26">IFERROR(ROUND(-CUMPRINC(P31/12,Q31,O31,1,1,0),2),0)</f>
        <v>490.02</v>
      </c>
      <c r="V31" s="21">
        <f t="shared" ref="V31:V94" si="27">T31+U31</f>
        <v>613</v>
      </c>
      <c r="W31" s="14">
        <f>IF(MONTH(S31)=12,MAX(0,MIN(12*CuotaTipoFijo-12*V31,Z30-U31)),0)</f>
        <v>0</v>
      </c>
      <c r="X31" s="14">
        <f>SUM(T$7:T31)</f>
        <v>2339.5499999999997</v>
      </c>
      <c r="Y31" s="14">
        <f>SUM(V$7:W31)-SUM(T$7:T31)</f>
        <v>16015.21000000001</v>
      </c>
      <c r="Z31" s="14">
        <f t="shared" si="7"/>
        <v>183984.78999999998</v>
      </c>
    </row>
    <row r="32" spans="2:26" x14ac:dyDescent="0.25">
      <c r="B32" s="6">
        <f t="shared" si="11"/>
        <v>189646.76</v>
      </c>
      <c r="C32" s="11">
        <f t="shared" si="12"/>
        <v>0.02</v>
      </c>
      <c r="D32" s="2">
        <f t="shared" si="13"/>
        <v>335</v>
      </c>
      <c r="F32" s="8">
        <f t="shared" si="14"/>
        <v>45325</v>
      </c>
      <c r="G32" s="16">
        <f t="shared" si="0"/>
        <v>316.08</v>
      </c>
      <c r="H32" s="16">
        <f t="shared" si="15"/>
        <v>423.16</v>
      </c>
      <c r="I32" s="16">
        <f t="shared" si="16"/>
        <v>739.24</v>
      </c>
      <c r="J32" s="14">
        <v>0</v>
      </c>
      <c r="K32" s="14">
        <f>SUM(G$7:G32)</f>
        <v>8443.84</v>
      </c>
      <c r="L32" s="14">
        <f>SUM(I$7:J32)-SUM(G$7:G32)</f>
        <v>10776.400000000001</v>
      </c>
      <c r="M32" s="14">
        <f t="shared" si="3"/>
        <v>189223.6</v>
      </c>
      <c r="O32" s="6">
        <f t="shared" si="9"/>
        <v>183984.78999999998</v>
      </c>
      <c r="P32" s="11">
        <f t="shared" si="10"/>
        <v>8.0000000000000002E-3</v>
      </c>
      <c r="Q32" s="2">
        <f t="shared" si="17"/>
        <v>335</v>
      </c>
      <c r="S32" s="8">
        <f t="shared" si="18"/>
        <v>45325</v>
      </c>
      <c r="T32" s="16">
        <f t="shared" ref="T32:T95" si="28">IFERROR(ROUND(-CUMIPMT(P32/12,Q32,O32,1,1,0),2),0)</f>
        <v>122.66</v>
      </c>
      <c r="U32" s="16">
        <f t="shared" si="20"/>
        <v>490.34000000000003</v>
      </c>
      <c r="V32" s="16">
        <f t="shared" ref="V32:V95" si="29">V31</f>
        <v>613</v>
      </c>
      <c r="W32" s="14">
        <f>IF(MONTH(S32)=12,MAX(0,MIN(12*CuotaTipoFijo-12*V32,Z31-U32)),0)</f>
        <v>0</v>
      </c>
      <c r="X32" s="14">
        <f>SUM(T$7:T32)</f>
        <v>2462.2099999999996</v>
      </c>
      <c r="Y32" s="14">
        <f>SUM(V$7:W32)-SUM(T$7:T32)</f>
        <v>16505.55000000001</v>
      </c>
      <c r="Z32" s="14">
        <f t="shared" si="7"/>
        <v>183494.44999999998</v>
      </c>
    </row>
    <row r="33" spans="2:26" x14ac:dyDescent="0.25">
      <c r="B33" s="6">
        <f t="shared" si="11"/>
        <v>189223.6</v>
      </c>
      <c r="C33" s="11">
        <f t="shared" si="12"/>
        <v>0.02</v>
      </c>
      <c r="D33" s="2">
        <f t="shared" si="13"/>
        <v>334</v>
      </c>
      <c r="F33" s="8">
        <f t="shared" si="14"/>
        <v>45354</v>
      </c>
      <c r="G33" s="16">
        <f t="shared" si="0"/>
        <v>315.37</v>
      </c>
      <c r="H33" s="16">
        <f t="shared" si="15"/>
        <v>423.87</v>
      </c>
      <c r="I33" s="16">
        <f t="shared" si="16"/>
        <v>739.24</v>
      </c>
      <c r="J33" s="14">
        <v>0</v>
      </c>
      <c r="K33" s="14">
        <f>SUM(G$7:G33)</f>
        <v>8759.2100000000009</v>
      </c>
      <c r="L33" s="14">
        <f>SUM(I$7:J33)-SUM(G$7:G33)</f>
        <v>11200.270000000002</v>
      </c>
      <c r="M33" s="14">
        <f t="shared" si="3"/>
        <v>188799.73</v>
      </c>
      <c r="O33" s="6">
        <f t="shared" si="9"/>
        <v>183494.44999999998</v>
      </c>
      <c r="P33" s="11">
        <f t="shared" si="10"/>
        <v>8.0000000000000002E-3</v>
      </c>
      <c r="Q33" s="2">
        <f t="shared" si="17"/>
        <v>334</v>
      </c>
      <c r="S33" s="8">
        <f t="shared" si="18"/>
        <v>45354</v>
      </c>
      <c r="T33" s="16">
        <f t="shared" si="28"/>
        <v>122.33</v>
      </c>
      <c r="U33" s="16">
        <f t="shared" si="20"/>
        <v>490.67</v>
      </c>
      <c r="V33" s="16">
        <f t="shared" si="29"/>
        <v>613</v>
      </c>
      <c r="W33" s="14">
        <f>IF(MONTH(S33)=12,MAX(0,MIN(12*CuotaTipoFijo-12*V33,Z32-U33)),0)</f>
        <v>0</v>
      </c>
      <c r="X33" s="14">
        <f>SUM(T$7:T33)</f>
        <v>2584.5399999999995</v>
      </c>
      <c r="Y33" s="14">
        <f>SUM(V$7:W33)-SUM(T$7:T33)</f>
        <v>16996.220000000008</v>
      </c>
      <c r="Z33" s="14">
        <f t="shared" si="7"/>
        <v>183003.78</v>
      </c>
    </row>
    <row r="34" spans="2:26" x14ac:dyDescent="0.25">
      <c r="B34" s="6">
        <f t="shared" si="11"/>
        <v>188799.73</v>
      </c>
      <c r="C34" s="11">
        <f t="shared" si="12"/>
        <v>0.02</v>
      </c>
      <c r="D34" s="2">
        <f t="shared" si="13"/>
        <v>333</v>
      </c>
      <c r="F34" s="8">
        <f t="shared" si="14"/>
        <v>45385</v>
      </c>
      <c r="G34" s="16">
        <f t="shared" si="0"/>
        <v>314.67</v>
      </c>
      <c r="H34" s="16">
        <f t="shared" si="15"/>
        <v>424.57</v>
      </c>
      <c r="I34" s="16">
        <f t="shared" si="16"/>
        <v>739.24</v>
      </c>
      <c r="J34" s="14">
        <v>0</v>
      </c>
      <c r="K34" s="14">
        <f>SUM(G$7:G34)</f>
        <v>9073.880000000001</v>
      </c>
      <c r="L34" s="14">
        <f>SUM(I$7:J34)-SUM(G$7:G34)</f>
        <v>11624.840000000004</v>
      </c>
      <c r="M34" s="14">
        <f t="shared" si="3"/>
        <v>188375.16</v>
      </c>
      <c r="O34" s="6">
        <f t="shared" si="9"/>
        <v>183003.78</v>
      </c>
      <c r="P34" s="11">
        <f t="shared" si="10"/>
        <v>8.0000000000000002E-3</v>
      </c>
      <c r="Q34" s="2">
        <f t="shared" si="17"/>
        <v>333</v>
      </c>
      <c r="S34" s="8">
        <f t="shared" si="18"/>
        <v>45385</v>
      </c>
      <c r="T34" s="16">
        <f t="shared" si="28"/>
        <v>122</v>
      </c>
      <c r="U34" s="16">
        <f t="shared" si="20"/>
        <v>491</v>
      </c>
      <c r="V34" s="16">
        <f t="shared" si="29"/>
        <v>613</v>
      </c>
      <c r="W34" s="14">
        <f>IF(MONTH(S34)=12,MAX(0,MIN(12*CuotaTipoFijo-12*V34,Z33-U34)),0)</f>
        <v>0</v>
      </c>
      <c r="X34" s="14">
        <f>SUM(T$7:T34)</f>
        <v>2706.5399999999995</v>
      </c>
      <c r="Y34" s="14">
        <f>SUM(V$7:W34)-SUM(T$7:T34)</f>
        <v>17487.220000000008</v>
      </c>
      <c r="Z34" s="14">
        <f t="shared" si="7"/>
        <v>182512.78</v>
      </c>
    </row>
    <row r="35" spans="2:26" x14ac:dyDescent="0.25">
      <c r="B35" s="6">
        <f t="shared" si="11"/>
        <v>188375.16</v>
      </c>
      <c r="C35" s="11">
        <f t="shared" si="12"/>
        <v>0.02</v>
      </c>
      <c r="D35" s="2">
        <f t="shared" si="13"/>
        <v>332</v>
      </c>
      <c r="F35" s="8">
        <f t="shared" si="14"/>
        <v>45415</v>
      </c>
      <c r="G35" s="16">
        <f t="shared" si="0"/>
        <v>313.95999999999998</v>
      </c>
      <c r="H35" s="16">
        <f t="shared" si="15"/>
        <v>425.28000000000003</v>
      </c>
      <c r="I35" s="16">
        <f t="shared" si="16"/>
        <v>739.24</v>
      </c>
      <c r="J35" s="14">
        <v>0</v>
      </c>
      <c r="K35" s="14">
        <f>SUM(G$7:G35)</f>
        <v>9387.84</v>
      </c>
      <c r="L35" s="14">
        <f>SUM(I$7:J35)-SUM(G$7:G35)</f>
        <v>12050.120000000006</v>
      </c>
      <c r="M35" s="14">
        <f t="shared" si="3"/>
        <v>187949.88</v>
      </c>
      <c r="O35" s="6">
        <f t="shared" si="9"/>
        <v>182512.78</v>
      </c>
      <c r="P35" s="11">
        <f t="shared" si="10"/>
        <v>8.0000000000000002E-3</v>
      </c>
      <c r="Q35" s="2">
        <f t="shared" si="17"/>
        <v>332</v>
      </c>
      <c r="S35" s="8">
        <f t="shared" si="18"/>
        <v>45415</v>
      </c>
      <c r="T35" s="16">
        <f t="shared" si="28"/>
        <v>121.68</v>
      </c>
      <c r="U35" s="16">
        <f t="shared" si="20"/>
        <v>491.32</v>
      </c>
      <c r="V35" s="16">
        <f t="shared" si="29"/>
        <v>613</v>
      </c>
      <c r="W35" s="14">
        <f>IF(MONTH(S35)=12,MAX(0,MIN(12*CuotaTipoFijo-12*V35,Z34-U35)),0)</f>
        <v>0</v>
      </c>
      <c r="X35" s="14">
        <f>SUM(T$7:T35)</f>
        <v>2828.2199999999993</v>
      </c>
      <c r="Y35" s="14">
        <f>SUM(V$7:W35)-SUM(T$7:T35)</f>
        <v>17978.540000000008</v>
      </c>
      <c r="Z35" s="14">
        <f t="shared" si="7"/>
        <v>182021.46</v>
      </c>
    </row>
    <row r="36" spans="2:26" x14ac:dyDescent="0.25">
      <c r="B36" s="6">
        <f t="shared" si="11"/>
        <v>187949.88</v>
      </c>
      <c r="C36" s="11">
        <f t="shared" si="12"/>
        <v>0.02</v>
      </c>
      <c r="D36" s="2">
        <f t="shared" si="13"/>
        <v>331</v>
      </c>
      <c r="F36" s="8">
        <f t="shared" si="14"/>
        <v>45446</v>
      </c>
      <c r="G36" s="16">
        <f t="shared" si="0"/>
        <v>313.25</v>
      </c>
      <c r="H36" s="16">
        <f t="shared" si="15"/>
        <v>425.99</v>
      </c>
      <c r="I36" s="16">
        <f t="shared" si="16"/>
        <v>739.24</v>
      </c>
      <c r="J36" s="14">
        <v>0</v>
      </c>
      <c r="K36" s="14">
        <f>SUM(G$7:G36)</f>
        <v>9701.09</v>
      </c>
      <c r="L36" s="14">
        <f>SUM(I$7:J36)-SUM(G$7:G36)</f>
        <v>12476.110000000008</v>
      </c>
      <c r="M36" s="14">
        <f t="shared" si="3"/>
        <v>187523.88999999998</v>
      </c>
      <c r="O36" s="6">
        <f t="shared" si="9"/>
        <v>182021.46</v>
      </c>
      <c r="P36" s="11">
        <f t="shared" si="10"/>
        <v>8.0000000000000002E-3</v>
      </c>
      <c r="Q36" s="2">
        <f t="shared" si="17"/>
        <v>331</v>
      </c>
      <c r="S36" s="8">
        <f t="shared" si="18"/>
        <v>45446</v>
      </c>
      <c r="T36" s="16">
        <f t="shared" si="28"/>
        <v>121.35</v>
      </c>
      <c r="U36" s="16">
        <f t="shared" si="20"/>
        <v>491.65</v>
      </c>
      <c r="V36" s="16">
        <f t="shared" si="29"/>
        <v>613</v>
      </c>
      <c r="W36" s="14">
        <f>IF(MONTH(S36)=12,MAX(0,MIN(12*CuotaTipoFijo-12*V36,Z35-U36)),0)</f>
        <v>0</v>
      </c>
      <c r="X36" s="14">
        <f>SUM(T$7:T36)</f>
        <v>2949.5699999999993</v>
      </c>
      <c r="Y36" s="14">
        <f>SUM(V$7:W36)-SUM(T$7:T36)</f>
        <v>18470.19000000001</v>
      </c>
      <c r="Z36" s="14">
        <f t="shared" si="7"/>
        <v>181529.81</v>
      </c>
    </row>
    <row r="37" spans="2:26" x14ac:dyDescent="0.25">
      <c r="B37" s="6">
        <f t="shared" si="11"/>
        <v>187523.88999999998</v>
      </c>
      <c r="C37" s="11">
        <f t="shared" si="12"/>
        <v>0.02</v>
      </c>
      <c r="D37" s="2">
        <f t="shared" si="13"/>
        <v>330</v>
      </c>
      <c r="F37" s="8">
        <f t="shared" si="14"/>
        <v>45476</v>
      </c>
      <c r="G37" s="16">
        <f t="shared" si="0"/>
        <v>312.54000000000002</v>
      </c>
      <c r="H37" s="16">
        <f t="shared" si="15"/>
        <v>426.7</v>
      </c>
      <c r="I37" s="16">
        <f t="shared" si="16"/>
        <v>739.24</v>
      </c>
      <c r="J37" s="14">
        <v>0</v>
      </c>
      <c r="K37" s="14">
        <f>SUM(G$7:G37)</f>
        <v>10013.630000000001</v>
      </c>
      <c r="L37" s="14">
        <f>SUM(I$7:J37)-SUM(G$7:G37)</f>
        <v>12902.810000000009</v>
      </c>
      <c r="M37" s="14">
        <f t="shared" si="3"/>
        <v>187097.19</v>
      </c>
      <c r="O37" s="6">
        <f t="shared" si="9"/>
        <v>181529.81</v>
      </c>
      <c r="P37" s="11">
        <f t="shared" si="10"/>
        <v>8.0000000000000002E-3</v>
      </c>
      <c r="Q37" s="2">
        <f t="shared" si="17"/>
        <v>330</v>
      </c>
      <c r="S37" s="8">
        <f t="shared" si="18"/>
        <v>45476</v>
      </c>
      <c r="T37" s="16">
        <f t="shared" si="28"/>
        <v>121.02</v>
      </c>
      <c r="U37" s="16">
        <f t="shared" si="20"/>
        <v>491.98</v>
      </c>
      <c r="V37" s="16">
        <f t="shared" si="29"/>
        <v>613</v>
      </c>
      <c r="W37" s="14">
        <f>IF(MONTH(S37)=12,MAX(0,MIN(12*CuotaTipoFijo-12*V37,Z36-U37)),0)</f>
        <v>0</v>
      </c>
      <c r="X37" s="14">
        <f>SUM(T$7:T37)</f>
        <v>3070.5899999999992</v>
      </c>
      <c r="Y37" s="14">
        <f>SUM(V$7:W37)-SUM(T$7:T37)</f>
        <v>18962.170000000009</v>
      </c>
      <c r="Z37" s="14">
        <f t="shared" si="7"/>
        <v>181037.83</v>
      </c>
    </row>
    <row r="38" spans="2:26" x14ac:dyDescent="0.25">
      <c r="B38" s="6">
        <f t="shared" si="11"/>
        <v>187097.19</v>
      </c>
      <c r="C38" s="11">
        <f t="shared" si="12"/>
        <v>0.02</v>
      </c>
      <c r="D38" s="2">
        <f t="shared" si="13"/>
        <v>329</v>
      </c>
      <c r="F38" s="8">
        <f t="shared" si="14"/>
        <v>45507</v>
      </c>
      <c r="G38" s="16">
        <f t="shared" si="0"/>
        <v>311.83</v>
      </c>
      <c r="H38" s="16">
        <f t="shared" si="15"/>
        <v>427.41</v>
      </c>
      <c r="I38" s="16">
        <f t="shared" si="16"/>
        <v>739.24</v>
      </c>
      <c r="J38" s="14">
        <v>0</v>
      </c>
      <c r="K38" s="14">
        <f>SUM(G$7:G38)</f>
        <v>10325.460000000001</v>
      </c>
      <c r="L38" s="14">
        <f>SUM(I$7:J38)-SUM(G$7:G38)</f>
        <v>13330.22000000001</v>
      </c>
      <c r="M38" s="14">
        <f t="shared" si="3"/>
        <v>186669.78</v>
      </c>
      <c r="O38" s="6">
        <f t="shared" si="9"/>
        <v>181037.83</v>
      </c>
      <c r="P38" s="11">
        <f t="shared" si="10"/>
        <v>8.0000000000000002E-3</v>
      </c>
      <c r="Q38" s="2">
        <f t="shared" si="17"/>
        <v>329</v>
      </c>
      <c r="S38" s="8">
        <f t="shared" si="18"/>
        <v>45507</v>
      </c>
      <c r="T38" s="16">
        <f t="shared" si="28"/>
        <v>120.69</v>
      </c>
      <c r="U38" s="16">
        <f t="shared" si="20"/>
        <v>492.31</v>
      </c>
      <c r="V38" s="16">
        <f t="shared" si="29"/>
        <v>613</v>
      </c>
      <c r="W38" s="14">
        <f>IF(MONTH(S38)=12,MAX(0,MIN(12*CuotaTipoFijo-12*V38,Z37-U38)),0)</f>
        <v>0</v>
      </c>
      <c r="X38" s="14">
        <f>SUM(T$7:T38)</f>
        <v>3191.2799999999993</v>
      </c>
      <c r="Y38" s="14">
        <f>SUM(V$7:W38)-SUM(T$7:T38)</f>
        <v>19454.48000000001</v>
      </c>
      <c r="Z38" s="14">
        <f t="shared" si="7"/>
        <v>180545.52</v>
      </c>
    </row>
    <row r="39" spans="2:26" x14ac:dyDescent="0.25">
      <c r="B39" s="6">
        <f t="shared" si="11"/>
        <v>186669.78</v>
      </c>
      <c r="C39" s="11">
        <f t="shared" si="12"/>
        <v>0.02</v>
      </c>
      <c r="D39" s="2">
        <f t="shared" si="13"/>
        <v>328</v>
      </c>
      <c r="F39" s="8">
        <f t="shared" si="14"/>
        <v>45538</v>
      </c>
      <c r="G39" s="16">
        <f t="shared" si="0"/>
        <v>311.12</v>
      </c>
      <c r="H39" s="16">
        <f t="shared" si="15"/>
        <v>428.12</v>
      </c>
      <c r="I39" s="16">
        <f t="shared" si="16"/>
        <v>739.24</v>
      </c>
      <c r="J39" s="14">
        <v>0</v>
      </c>
      <c r="K39" s="14">
        <f>SUM(G$7:G39)</f>
        <v>10636.580000000002</v>
      </c>
      <c r="L39" s="14">
        <f>SUM(I$7:J39)-SUM(G$7:G39)</f>
        <v>13758.340000000011</v>
      </c>
      <c r="M39" s="14">
        <f t="shared" si="3"/>
        <v>186241.65999999997</v>
      </c>
      <c r="O39" s="6">
        <f t="shared" si="9"/>
        <v>180545.52</v>
      </c>
      <c r="P39" s="11">
        <f t="shared" si="10"/>
        <v>8.0000000000000002E-3</v>
      </c>
      <c r="Q39" s="2">
        <f t="shared" si="17"/>
        <v>328</v>
      </c>
      <c r="S39" s="8">
        <f t="shared" si="18"/>
        <v>45538</v>
      </c>
      <c r="T39" s="16">
        <f t="shared" si="28"/>
        <v>120.36</v>
      </c>
      <c r="U39" s="16">
        <f t="shared" si="20"/>
        <v>492.64</v>
      </c>
      <c r="V39" s="16">
        <f t="shared" si="29"/>
        <v>613</v>
      </c>
      <c r="W39" s="14">
        <f>IF(MONTH(S39)=12,MAX(0,MIN(12*CuotaTipoFijo-12*V39,Z38-U39)),0)</f>
        <v>0</v>
      </c>
      <c r="X39" s="14">
        <f>SUM(T$7:T39)</f>
        <v>3311.6399999999994</v>
      </c>
      <c r="Y39" s="14">
        <f>SUM(V$7:W39)-SUM(T$7:T39)</f>
        <v>19947.12000000001</v>
      </c>
      <c r="Z39" s="14">
        <f t="shared" si="7"/>
        <v>180052.88</v>
      </c>
    </row>
    <row r="40" spans="2:26" x14ac:dyDescent="0.25">
      <c r="B40" s="6">
        <f t="shared" si="11"/>
        <v>186241.65999999997</v>
      </c>
      <c r="C40" s="11">
        <f t="shared" si="12"/>
        <v>0.02</v>
      </c>
      <c r="D40" s="2">
        <f t="shared" si="13"/>
        <v>327</v>
      </c>
      <c r="F40" s="8">
        <f t="shared" si="14"/>
        <v>45568</v>
      </c>
      <c r="G40" s="16">
        <f t="shared" si="0"/>
        <v>310.39999999999998</v>
      </c>
      <c r="H40" s="16">
        <f t="shared" si="15"/>
        <v>428.84000000000003</v>
      </c>
      <c r="I40" s="16">
        <f t="shared" si="16"/>
        <v>739.24</v>
      </c>
      <c r="J40" s="14">
        <v>0</v>
      </c>
      <c r="K40" s="14">
        <f>SUM(G$7:G40)</f>
        <v>10946.980000000001</v>
      </c>
      <c r="L40" s="14">
        <f>SUM(I$7:J40)-SUM(G$7:G40)</f>
        <v>14187.180000000013</v>
      </c>
      <c r="M40" s="14">
        <f t="shared" si="3"/>
        <v>185812.81999999998</v>
      </c>
      <c r="O40" s="6">
        <f t="shared" si="9"/>
        <v>180052.88</v>
      </c>
      <c r="P40" s="11">
        <f t="shared" si="10"/>
        <v>8.0000000000000002E-3</v>
      </c>
      <c r="Q40" s="2">
        <f t="shared" si="17"/>
        <v>327</v>
      </c>
      <c r="S40" s="8">
        <f t="shared" si="18"/>
        <v>45568</v>
      </c>
      <c r="T40" s="16">
        <f t="shared" si="28"/>
        <v>120.04</v>
      </c>
      <c r="U40" s="16">
        <f t="shared" si="20"/>
        <v>492.96</v>
      </c>
      <c r="V40" s="16">
        <f t="shared" si="29"/>
        <v>613</v>
      </c>
      <c r="W40" s="14">
        <f>IF(MONTH(S40)=12,MAX(0,MIN(12*CuotaTipoFijo-12*V40,Z39-U40)),0)</f>
        <v>0</v>
      </c>
      <c r="X40" s="14">
        <f>SUM(T$7:T40)</f>
        <v>3431.6799999999994</v>
      </c>
      <c r="Y40" s="14">
        <f>SUM(V$7:W40)-SUM(T$7:T40)</f>
        <v>20440.080000000009</v>
      </c>
      <c r="Z40" s="14">
        <f t="shared" si="7"/>
        <v>179559.91999999998</v>
      </c>
    </row>
    <row r="41" spans="2:26" x14ac:dyDescent="0.25">
      <c r="B41" s="6">
        <f t="shared" si="11"/>
        <v>185812.81999999998</v>
      </c>
      <c r="C41" s="11">
        <f t="shared" si="12"/>
        <v>0.02</v>
      </c>
      <c r="D41" s="2">
        <f t="shared" si="13"/>
        <v>326</v>
      </c>
      <c r="F41" s="8">
        <f t="shared" si="14"/>
        <v>45599</v>
      </c>
      <c r="G41" s="16">
        <f t="shared" si="0"/>
        <v>309.69</v>
      </c>
      <c r="H41" s="16">
        <f t="shared" si="15"/>
        <v>429.55</v>
      </c>
      <c r="I41" s="16">
        <f t="shared" si="16"/>
        <v>739.24</v>
      </c>
      <c r="J41" s="14">
        <v>0</v>
      </c>
      <c r="K41" s="14">
        <f>SUM(G$7:G41)</f>
        <v>11256.670000000002</v>
      </c>
      <c r="L41" s="14">
        <f>SUM(I$7:J41)-SUM(G$7:G41)</f>
        <v>14616.730000000014</v>
      </c>
      <c r="M41" s="14">
        <f t="shared" si="3"/>
        <v>185383.27</v>
      </c>
      <c r="O41" s="6">
        <f t="shared" si="9"/>
        <v>179559.91999999998</v>
      </c>
      <c r="P41" s="11">
        <f t="shared" si="10"/>
        <v>8.0000000000000002E-3</v>
      </c>
      <c r="Q41" s="2">
        <f t="shared" si="17"/>
        <v>326</v>
      </c>
      <c r="S41" s="8">
        <f t="shared" si="18"/>
        <v>45599</v>
      </c>
      <c r="T41" s="16">
        <f t="shared" si="28"/>
        <v>119.71</v>
      </c>
      <c r="U41" s="16">
        <f t="shared" si="20"/>
        <v>493.29</v>
      </c>
      <c r="V41" s="16">
        <f t="shared" si="29"/>
        <v>613</v>
      </c>
      <c r="W41" s="14">
        <f>IF(MONTH(S41)=12,MAX(0,MIN(12*CuotaTipoFijo-12*V41,Z40-U41)),0)</f>
        <v>0</v>
      </c>
      <c r="X41" s="14">
        <f>SUM(T$7:T41)</f>
        <v>3551.3899999999994</v>
      </c>
      <c r="Y41" s="14">
        <f>SUM(V$7:W41)-SUM(T$7:T41)</f>
        <v>20933.37000000001</v>
      </c>
      <c r="Z41" s="14">
        <f t="shared" si="7"/>
        <v>179066.63</v>
      </c>
    </row>
    <row r="42" spans="2:26" x14ac:dyDescent="0.25">
      <c r="B42" s="6">
        <f t="shared" si="11"/>
        <v>185383.27</v>
      </c>
      <c r="C42" s="11">
        <f t="shared" si="12"/>
        <v>0.02</v>
      </c>
      <c r="D42" s="2">
        <f t="shared" si="13"/>
        <v>325</v>
      </c>
      <c r="F42" s="8">
        <f t="shared" si="14"/>
        <v>45629</v>
      </c>
      <c r="G42" s="16">
        <f t="shared" si="0"/>
        <v>308.97000000000003</v>
      </c>
      <c r="H42" s="16">
        <f t="shared" si="15"/>
        <v>430.27</v>
      </c>
      <c r="I42" s="16">
        <f t="shared" si="16"/>
        <v>739.24</v>
      </c>
      <c r="J42" s="14">
        <v>0</v>
      </c>
      <c r="K42" s="14">
        <f>SUM(G$7:G42)</f>
        <v>11565.640000000001</v>
      </c>
      <c r="L42" s="14">
        <f>SUM(I$7:J42)-SUM(G$7:G42)</f>
        <v>15047.000000000016</v>
      </c>
      <c r="M42" s="14">
        <f t="shared" si="3"/>
        <v>184952.99999999997</v>
      </c>
      <c r="O42" s="6">
        <f t="shared" si="9"/>
        <v>179066.63</v>
      </c>
      <c r="P42" s="11">
        <f t="shared" si="10"/>
        <v>8.0000000000000002E-3</v>
      </c>
      <c r="Q42" s="2">
        <f t="shared" si="17"/>
        <v>325</v>
      </c>
      <c r="S42" s="8">
        <f t="shared" si="18"/>
        <v>45629</v>
      </c>
      <c r="T42" s="16">
        <f t="shared" si="28"/>
        <v>119.38</v>
      </c>
      <c r="U42" s="16">
        <f t="shared" si="20"/>
        <v>493.62</v>
      </c>
      <c r="V42" s="16">
        <f t="shared" si="29"/>
        <v>613</v>
      </c>
      <c r="W42" s="32">
        <f>IF(MONTH(S42)=12,MAX(0,MIN(12*CuotaTipoFijo-12*V42,Z41-U42)),0)</f>
        <v>1514.880000000001</v>
      </c>
      <c r="X42" s="14">
        <f>SUM(T$7:T42)</f>
        <v>3670.7699999999995</v>
      </c>
      <c r="Y42" s="14">
        <f>SUM(V$7:W42)-SUM(T$7:T42)</f>
        <v>22941.87000000001</v>
      </c>
      <c r="Z42" s="14">
        <f t="shared" si="7"/>
        <v>177058.13</v>
      </c>
    </row>
    <row r="43" spans="2:26" x14ac:dyDescent="0.25">
      <c r="B43" s="6">
        <f t="shared" si="11"/>
        <v>184952.99999999997</v>
      </c>
      <c r="C43" s="11">
        <f t="shared" si="12"/>
        <v>0.02</v>
      </c>
      <c r="D43" s="2">
        <f t="shared" si="13"/>
        <v>324</v>
      </c>
      <c r="F43" s="8">
        <f t="shared" si="14"/>
        <v>45660</v>
      </c>
      <c r="G43" s="16">
        <f t="shared" si="0"/>
        <v>308.26</v>
      </c>
      <c r="H43" s="16">
        <f t="shared" si="15"/>
        <v>430.98</v>
      </c>
      <c r="I43" s="16">
        <f t="shared" si="16"/>
        <v>739.24</v>
      </c>
      <c r="J43" s="14">
        <v>0</v>
      </c>
      <c r="K43" s="14">
        <f>SUM(G$7:G43)</f>
        <v>11873.900000000001</v>
      </c>
      <c r="L43" s="14">
        <f>SUM(H$7:H43)+SUM(J$7:J43)</f>
        <v>15477.980000000003</v>
      </c>
      <c r="M43" s="14">
        <f t="shared" si="3"/>
        <v>184522.02</v>
      </c>
      <c r="O43" s="6">
        <f t="shared" si="9"/>
        <v>177058.13</v>
      </c>
      <c r="P43" s="11">
        <f t="shared" si="10"/>
        <v>9.4999999999999998E-3</v>
      </c>
      <c r="Q43" s="2">
        <f t="shared" si="17"/>
        <v>324</v>
      </c>
      <c r="S43" s="8">
        <f t="shared" si="18"/>
        <v>45660</v>
      </c>
      <c r="T43" s="21">
        <f t="shared" si="28"/>
        <v>140.16999999999999</v>
      </c>
      <c r="U43" s="21">
        <f t="shared" ref="U43:U106" si="30">IFERROR(ROUND(-CUMPRINC(P43/12,Q43,O43,1,1,0),2),0)</f>
        <v>479.6</v>
      </c>
      <c r="V43" s="21">
        <f t="shared" ref="V43:V106" si="31">T43+U43</f>
        <v>619.77</v>
      </c>
      <c r="W43" s="14">
        <f>IF(MONTH(S43)=12,MAX(0,MIN(12*CuotaTipoFijo-12*V43,Z42-U43)),0)</f>
        <v>0</v>
      </c>
      <c r="X43" s="14">
        <f>SUM(T$7:T43)</f>
        <v>3810.9399999999996</v>
      </c>
      <c r="Y43" s="14">
        <f>SUM(U$7:U43)+SUM(W$7:W43)</f>
        <v>23421.47</v>
      </c>
      <c r="Z43" s="14">
        <f t="shared" si="7"/>
        <v>176578.53</v>
      </c>
    </row>
    <row r="44" spans="2:26" x14ac:dyDescent="0.25">
      <c r="B44" s="6">
        <f t="shared" si="11"/>
        <v>184522.02</v>
      </c>
      <c r="C44" s="11">
        <f t="shared" si="12"/>
        <v>0.02</v>
      </c>
      <c r="D44" s="2">
        <f t="shared" si="13"/>
        <v>323</v>
      </c>
      <c r="F44" s="8">
        <f t="shared" si="14"/>
        <v>45691</v>
      </c>
      <c r="G44" s="16">
        <f t="shared" si="0"/>
        <v>307.54000000000002</v>
      </c>
      <c r="H44" s="16">
        <f t="shared" si="15"/>
        <v>431.7</v>
      </c>
      <c r="I44" s="16">
        <f t="shared" si="16"/>
        <v>739.24</v>
      </c>
      <c r="J44" s="14">
        <v>0</v>
      </c>
      <c r="K44" s="14">
        <f>SUM(G$7:G44)</f>
        <v>12181.440000000002</v>
      </c>
      <c r="L44" s="14">
        <f>SUM(H$7:H44)+SUM(J$7:J44)</f>
        <v>15909.680000000004</v>
      </c>
      <c r="M44" s="14">
        <f t="shared" si="3"/>
        <v>184090.32</v>
      </c>
      <c r="O44" s="6">
        <f t="shared" si="9"/>
        <v>176578.53</v>
      </c>
      <c r="P44" s="11">
        <f t="shared" si="10"/>
        <v>9.4999999999999998E-3</v>
      </c>
      <c r="Q44" s="2">
        <f t="shared" si="17"/>
        <v>323</v>
      </c>
      <c r="S44" s="8">
        <f t="shared" si="18"/>
        <v>45691</v>
      </c>
      <c r="T44" s="16">
        <f t="shared" si="28"/>
        <v>139.79</v>
      </c>
      <c r="U44" s="16">
        <f t="shared" si="20"/>
        <v>479.98</v>
      </c>
      <c r="V44" s="16">
        <f t="shared" ref="V44:V107" si="32">V43</f>
        <v>619.77</v>
      </c>
      <c r="W44" s="14">
        <f>IF(MONTH(S44)=12,MAX(0,MIN(12*CuotaTipoFijo-12*V44,Z43-U44)),0)</f>
        <v>0</v>
      </c>
      <c r="X44" s="14">
        <f>SUM(T$7:T44)</f>
        <v>3950.7299999999996</v>
      </c>
      <c r="Y44" s="14">
        <f>SUM(U$7:U44)+SUM(W$7:W44)</f>
        <v>23901.45</v>
      </c>
      <c r="Z44" s="14">
        <f t="shared" si="7"/>
        <v>176098.55</v>
      </c>
    </row>
    <row r="45" spans="2:26" x14ac:dyDescent="0.25">
      <c r="B45" s="6">
        <f t="shared" si="11"/>
        <v>184090.32</v>
      </c>
      <c r="C45" s="11">
        <f t="shared" si="12"/>
        <v>0.02</v>
      </c>
      <c r="D45" s="2">
        <f t="shared" si="13"/>
        <v>322</v>
      </c>
      <c r="F45" s="8">
        <f t="shared" si="14"/>
        <v>45719</v>
      </c>
      <c r="G45" s="16">
        <f t="shared" si="0"/>
        <v>306.82</v>
      </c>
      <c r="H45" s="16">
        <f t="shared" si="15"/>
        <v>432.42</v>
      </c>
      <c r="I45" s="16">
        <f t="shared" si="16"/>
        <v>739.24</v>
      </c>
      <c r="J45" s="14">
        <v>0</v>
      </c>
      <c r="K45" s="14">
        <f>SUM(G$7:G45)</f>
        <v>12488.260000000002</v>
      </c>
      <c r="L45" s="14">
        <f>SUM(H$7:H45)+SUM(J$7:J45)</f>
        <v>16342.100000000004</v>
      </c>
      <c r="M45" s="14">
        <f t="shared" si="3"/>
        <v>183657.9</v>
      </c>
      <c r="O45" s="6">
        <f t="shared" si="9"/>
        <v>176098.55</v>
      </c>
      <c r="P45" s="11">
        <f t="shared" si="10"/>
        <v>9.4999999999999998E-3</v>
      </c>
      <c r="Q45" s="2">
        <f t="shared" si="17"/>
        <v>322</v>
      </c>
      <c r="S45" s="8">
        <f t="shared" si="18"/>
        <v>45719</v>
      </c>
      <c r="T45" s="16">
        <f t="shared" si="28"/>
        <v>139.41</v>
      </c>
      <c r="U45" s="16">
        <f t="shared" si="20"/>
        <v>480.36</v>
      </c>
      <c r="V45" s="16">
        <f t="shared" si="32"/>
        <v>619.77</v>
      </c>
      <c r="W45" s="14">
        <f>IF(MONTH(S45)=12,MAX(0,MIN(12*CuotaTipoFijo-12*V45,Z44-U45)),0)</f>
        <v>0</v>
      </c>
      <c r="X45" s="14">
        <f>SUM(T$7:T45)</f>
        <v>4090.1399999999994</v>
      </c>
      <c r="Y45" s="14">
        <f>SUM(U$7:U45)+SUM(W$7:W45)</f>
        <v>24381.81</v>
      </c>
      <c r="Z45" s="14">
        <f t="shared" si="7"/>
        <v>175618.19</v>
      </c>
    </row>
    <row r="46" spans="2:26" x14ac:dyDescent="0.25">
      <c r="B46" s="6">
        <f t="shared" si="11"/>
        <v>183657.9</v>
      </c>
      <c r="C46" s="11">
        <f t="shared" si="12"/>
        <v>0.02</v>
      </c>
      <c r="D46" s="2">
        <f t="shared" si="13"/>
        <v>321</v>
      </c>
      <c r="F46" s="8">
        <f t="shared" si="14"/>
        <v>45750</v>
      </c>
      <c r="G46" s="16">
        <f t="shared" si="0"/>
        <v>306.10000000000002</v>
      </c>
      <c r="H46" s="16">
        <f t="shared" si="15"/>
        <v>433.14</v>
      </c>
      <c r="I46" s="16">
        <f t="shared" si="16"/>
        <v>739.24</v>
      </c>
      <c r="J46" s="14">
        <v>0</v>
      </c>
      <c r="K46" s="14">
        <f>SUM(G$7:G46)</f>
        <v>12794.360000000002</v>
      </c>
      <c r="L46" s="14">
        <f>SUM(H$7:H46)+SUM(J$7:J46)</f>
        <v>16775.240000000005</v>
      </c>
      <c r="M46" s="14">
        <f t="shared" si="3"/>
        <v>183224.76</v>
      </c>
      <c r="O46" s="6">
        <f t="shared" si="9"/>
        <v>175618.19</v>
      </c>
      <c r="P46" s="11">
        <f t="shared" si="10"/>
        <v>9.4999999999999998E-3</v>
      </c>
      <c r="Q46" s="2">
        <f t="shared" si="17"/>
        <v>321</v>
      </c>
      <c r="S46" s="8">
        <f t="shared" si="18"/>
        <v>45750</v>
      </c>
      <c r="T46" s="16">
        <f t="shared" si="28"/>
        <v>139.03</v>
      </c>
      <c r="U46" s="16">
        <f t="shared" si="20"/>
        <v>480.74</v>
      </c>
      <c r="V46" s="16">
        <f t="shared" si="32"/>
        <v>619.77</v>
      </c>
      <c r="W46" s="14">
        <f>IF(MONTH(S46)=12,MAX(0,MIN(12*CuotaTipoFijo-12*V46,Z45-U46)),0)</f>
        <v>0</v>
      </c>
      <c r="X46" s="14">
        <f>SUM(T$7:T46)</f>
        <v>4229.1699999999992</v>
      </c>
      <c r="Y46" s="14">
        <f>SUM(U$7:U46)+SUM(W$7:W46)</f>
        <v>24862.550000000003</v>
      </c>
      <c r="Z46" s="14">
        <f t="shared" si="7"/>
        <v>175137.45</v>
      </c>
    </row>
    <row r="47" spans="2:26" x14ac:dyDescent="0.25">
      <c r="B47" s="6">
        <f t="shared" si="11"/>
        <v>183224.76</v>
      </c>
      <c r="C47" s="11">
        <f t="shared" si="12"/>
        <v>0.02</v>
      </c>
      <c r="D47" s="2">
        <f t="shared" si="13"/>
        <v>320</v>
      </c>
      <c r="F47" s="8">
        <f t="shared" si="14"/>
        <v>45780</v>
      </c>
      <c r="G47" s="16">
        <f t="shared" si="0"/>
        <v>305.37</v>
      </c>
      <c r="H47" s="16">
        <f t="shared" si="15"/>
        <v>433.87</v>
      </c>
      <c r="I47" s="16">
        <f t="shared" si="16"/>
        <v>739.24</v>
      </c>
      <c r="J47" s="14">
        <v>0</v>
      </c>
      <c r="K47" s="14">
        <f>SUM(G$7:G47)</f>
        <v>13099.730000000003</v>
      </c>
      <c r="L47" s="14">
        <f>SUM(H$7:H47)+SUM(J$7:J47)</f>
        <v>17209.110000000004</v>
      </c>
      <c r="M47" s="14">
        <f t="shared" si="3"/>
        <v>182790.88999999998</v>
      </c>
      <c r="O47" s="6">
        <f t="shared" si="9"/>
        <v>175137.45</v>
      </c>
      <c r="P47" s="11">
        <f t="shared" si="10"/>
        <v>9.4999999999999998E-3</v>
      </c>
      <c r="Q47" s="2">
        <f t="shared" si="17"/>
        <v>320</v>
      </c>
      <c r="S47" s="8">
        <f t="shared" si="18"/>
        <v>45780</v>
      </c>
      <c r="T47" s="16">
        <f t="shared" si="28"/>
        <v>138.65</v>
      </c>
      <c r="U47" s="16">
        <f t="shared" si="20"/>
        <v>481.12</v>
      </c>
      <c r="V47" s="16">
        <f t="shared" si="32"/>
        <v>619.77</v>
      </c>
      <c r="W47" s="14">
        <f>IF(MONTH(S47)=12,MAX(0,MIN(12*CuotaTipoFijo-12*V47,Z46-U47)),0)</f>
        <v>0</v>
      </c>
      <c r="X47" s="14">
        <f>SUM(T$7:T47)</f>
        <v>4367.8199999999988</v>
      </c>
      <c r="Y47" s="14">
        <f>SUM(U$7:U47)+SUM(W$7:W47)</f>
        <v>25343.670000000002</v>
      </c>
      <c r="Z47" s="14">
        <f t="shared" si="7"/>
        <v>174656.33</v>
      </c>
    </row>
    <row r="48" spans="2:26" x14ac:dyDescent="0.25">
      <c r="B48" s="6">
        <f t="shared" si="11"/>
        <v>182790.88999999998</v>
      </c>
      <c r="C48" s="11">
        <f t="shared" si="12"/>
        <v>0.02</v>
      </c>
      <c r="D48" s="2">
        <f t="shared" si="13"/>
        <v>319</v>
      </c>
      <c r="F48" s="8">
        <f t="shared" si="14"/>
        <v>45811</v>
      </c>
      <c r="G48" s="16">
        <f t="shared" si="0"/>
        <v>304.64999999999998</v>
      </c>
      <c r="H48" s="16">
        <f t="shared" si="15"/>
        <v>434.59000000000003</v>
      </c>
      <c r="I48" s="16">
        <f t="shared" si="16"/>
        <v>739.24</v>
      </c>
      <c r="J48" s="14">
        <v>0</v>
      </c>
      <c r="K48" s="14">
        <f>SUM(G$7:G48)</f>
        <v>13404.380000000003</v>
      </c>
      <c r="L48" s="14">
        <f>SUM(H$7:H48)+SUM(J$7:J48)</f>
        <v>17643.700000000004</v>
      </c>
      <c r="M48" s="14">
        <f t="shared" si="3"/>
        <v>182356.3</v>
      </c>
      <c r="O48" s="6">
        <f t="shared" si="9"/>
        <v>174656.33</v>
      </c>
      <c r="P48" s="11">
        <f t="shared" si="10"/>
        <v>9.4999999999999998E-3</v>
      </c>
      <c r="Q48" s="2">
        <f t="shared" si="17"/>
        <v>319</v>
      </c>
      <c r="S48" s="8">
        <f t="shared" si="18"/>
        <v>45811</v>
      </c>
      <c r="T48" s="16">
        <f t="shared" si="28"/>
        <v>138.27000000000001</v>
      </c>
      <c r="U48" s="16">
        <f t="shared" si="20"/>
        <v>481.5</v>
      </c>
      <c r="V48" s="16">
        <f t="shared" si="32"/>
        <v>619.77</v>
      </c>
      <c r="W48" s="14">
        <f>IF(MONTH(S48)=12,MAX(0,MIN(12*CuotaTipoFijo-12*V48,Z47-U48)),0)</f>
        <v>0</v>
      </c>
      <c r="X48" s="14">
        <f>SUM(T$7:T48)</f>
        <v>4506.0899999999992</v>
      </c>
      <c r="Y48" s="14">
        <f>SUM(U$7:U48)+SUM(W$7:W48)</f>
        <v>25825.170000000002</v>
      </c>
      <c r="Z48" s="14">
        <f t="shared" si="7"/>
        <v>174174.83</v>
      </c>
    </row>
    <row r="49" spans="2:26" x14ac:dyDescent="0.25">
      <c r="B49" s="6">
        <f t="shared" si="11"/>
        <v>182356.3</v>
      </c>
      <c r="C49" s="11">
        <f t="shared" si="12"/>
        <v>0.02</v>
      </c>
      <c r="D49" s="2">
        <f t="shared" si="13"/>
        <v>318</v>
      </c>
      <c r="F49" s="8">
        <f t="shared" si="14"/>
        <v>45841</v>
      </c>
      <c r="G49" s="16">
        <f t="shared" si="0"/>
        <v>303.93</v>
      </c>
      <c r="H49" s="16">
        <f t="shared" si="15"/>
        <v>435.31</v>
      </c>
      <c r="I49" s="16">
        <f t="shared" si="16"/>
        <v>739.24</v>
      </c>
      <c r="J49" s="14">
        <v>0</v>
      </c>
      <c r="K49" s="14">
        <f>SUM(G$7:G49)</f>
        <v>13708.310000000003</v>
      </c>
      <c r="L49" s="14">
        <f>SUM(H$7:H49)+SUM(J$7:J49)</f>
        <v>18079.010000000006</v>
      </c>
      <c r="M49" s="14">
        <f t="shared" si="3"/>
        <v>181920.99</v>
      </c>
      <c r="O49" s="6">
        <f t="shared" si="9"/>
        <v>174174.83</v>
      </c>
      <c r="P49" s="11">
        <f t="shared" si="10"/>
        <v>9.4999999999999998E-3</v>
      </c>
      <c r="Q49" s="2">
        <f t="shared" si="17"/>
        <v>318</v>
      </c>
      <c r="S49" s="8">
        <f t="shared" si="18"/>
        <v>45841</v>
      </c>
      <c r="T49" s="16">
        <f t="shared" si="28"/>
        <v>137.88999999999999</v>
      </c>
      <c r="U49" s="16">
        <f t="shared" si="20"/>
        <v>481.88</v>
      </c>
      <c r="V49" s="16">
        <f t="shared" si="32"/>
        <v>619.77</v>
      </c>
      <c r="W49" s="14">
        <f>IF(MONTH(S49)=12,MAX(0,MIN(12*CuotaTipoFijo-12*V49,Z48-U49)),0)</f>
        <v>0</v>
      </c>
      <c r="X49" s="14">
        <f>SUM(T$7:T49)</f>
        <v>4643.9799999999996</v>
      </c>
      <c r="Y49" s="14">
        <f>SUM(U$7:U49)+SUM(W$7:W49)</f>
        <v>26307.050000000003</v>
      </c>
      <c r="Z49" s="14">
        <f t="shared" si="7"/>
        <v>173692.95</v>
      </c>
    </row>
    <row r="50" spans="2:26" x14ac:dyDescent="0.25">
      <c r="B50" s="6">
        <f t="shared" si="11"/>
        <v>181920.99</v>
      </c>
      <c r="C50" s="11">
        <f t="shared" si="12"/>
        <v>0.02</v>
      </c>
      <c r="D50" s="2">
        <f t="shared" si="13"/>
        <v>317</v>
      </c>
      <c r="F50" s="8">
        <f t="shared" si="14"/>
        <v>45872</v>
      </c>
      <c r="G50" s="16">
        <f t="shared" si="0"/>
        <v>303.2</v>
      </c>
      <c r="H50" s="16">
        <f t="shared" si="15"/>
        <v>436.04</v>
      </c>
      <c r="I50" s="16">
        <f t="shared" si="16"/>
        <v>739.24</v>
      </c>
      <c r="J50" s="14">
        <v>0</v>
      </c>
      <c r="K50" s="14">
        <f>SUM(G$7:G50)</f>
        <v>14011.510000000004</v>
      </c>
      <c r="L50" s="14">
        <f>SUM(H$7:H50)+SUM(J$7:J50)</f>
        <v>18515.050000000007</v>
      </c>
      <c r="M50" s="14">
        <f t="shared" si="3"/>
        <v>181484.94999999998</v>
      </c>
      <c r="O50" s="6">
        <f t="shared" si="9"/>
        <v>173692.95</v>
      </c>
      <c r="P50" s="11">
        <f t="shared" si="10"/>
        <v>9.4999999999999998E-3</v>
      </c>
      <c r="Q50" s="2">
        <f t="shared" si="17"/>
        <v>317</v>
      </c>
      <c r="S50" s="8">
        <f t="shared" si="18"/>
        <v>45872</v>
      </c>
      <c r="T50" s="16">
        <f t="shared" si="28"/>
        <v>137.51</v>
      </c>
      <c r="U50" s="16">
        <f t="shared" si="20"/>
        <v>482.26</v>
      </c>
      <c r="V50" s="16">
        <f t="shared" si="32"/>
        <v>619.77</v>
      </c>
      <c r="W50" s="14">
        <f>IF(MONTH(S50)=12,MAX(0,MIN(12*CuotaTipoFijo-12*V50,Z49-U50)),0)</f>
        <v>0</v>
      </c>
      <c r="X50" s="14">
        <f>SUM(T$7:T50)</f>
        <v>4781.49</v>
      </c>
      <c r="Y50" s="14">
        <f>SUM(U$7:U50)+SUM(W$7:W50)</f>
        <v>26789.31</v>
      </c>
      <c r="Z50" s="14">
        <f t="shared" si="7"/>
        <v>173210.69</v>
      </c>
    </row>
    <row r="51" spans="2:26" x14ac:dyDescent="0.25">
      <c r="B51" s="6">
        <f t="shared" si="11"/>
        <v>181484.94999999998</v>
      </c>
      <c r="C51" s="11">
        <f t="shared" si="12"/>
        <v>0.02</v>
      </c>
      <c r="D51" s="2">
        <f t="shared" si="13"/>
        <v>316</v>
      </c>
      <c r="F51" s="8">
        <f t="shared" si="14"/>
        <v>45903</v>
      </c>
      <c r="G51" s="16">
        <f t="shared" si="0"/>
        <v>302.47000000000003</v>
      </c>
      <c r="H51" s="16">
        <f t="shared" si="15"/>
        <v>436.77</v>
      </c>
      <c r="I51" s="16">
        <f t="shared" si="16"/>
        <v>739.24</v>
      </c>
      <c r="J51" s="14">
        <v>0</v>
      </c>
      <c r="K51" s="14">
        <f>SUM(G$7:G51)</f>
        <v>14313.980000000003</v>
      </c>
      <c r="L51" s="14">
        <f>SUM(H$7:H51)+SUM(J$7:J51)</f>
        <v>18951.820000000007</v>
      </c>
      <c r="M51" s="14">
        <f t="shared" si="3"/>
        <v>181048.18</v>
      </c>
      <c r="O51" s="6">
        <f t="shared" si="9"/>
        <v>173210.69</v>
      </c>
      <c r="P51" s="11">
        <f t="shared" si="10"/>
        <v>9.4999999999999998E-3</v>
      </c>
      <c r="Q51" s="2">
        <f t="shared" si="17"/>
        <v>316</v>
      </c>
      <c r="S51" s="8">
        <f t="shared" si="18"/>
        <v>45903</v>
      </c>
      <c r="T51" s="16">
        <f t="shared" si="28"/>
        <v>137.13</v>
      </c>
      <c r="U51" s="16">
        <f t="shared" si="20"/>
        <v>482.64</v>
      </c>
      <c r="V51" s="16">
        <f t="shared" si="32"/>
        <v>619.77</v>
      </c>
      <c r="W51" s="14">
        <f>IF(MONTH(S51)=12,MAX(0,MIN(12*CuotaTipoFijo-12*V51,Z50-U51)),0)</f>
        <v>0</v>
      </c>
      <c r="X51" s="14">
        <f>SUM(T$7:T51)</f>
        <v>4918.62</v>
      </c>
      <c r="Y51" s="14">
        <f>SUM(U$7:U51)+SUM(W$7:W51)</f>
        <v>27271.95</v>
      </c>
      <c r="Z51" s="14">
        <f t="shared" si="7"/>
        <v>172728.05</v>
      </c>
    </row>
    <row r="52" spans="2:26" x14ac:dyDescent="0.25">
      <c r="B52" s="6">
        <f t="shared" si="11"/>
        <v>181048.18</v>
      </c>
      <c r="C52" s="11">
        <f t="shared" si="12"/>
        <v>0.02</v>
      </c>
      <c r="D52" s="2">
        <f t="shared" si="13"/>
        <v>315</v>
      </c>
      <c r="F52" s="8">
        <f t="shared" si="14"/>
        <v>45933</v>
      </c>
      <c r="G52" s="16">
        <f t="shared" si="0"/>
        <v>301.75</v>
      </c>
      <c r="H52" s="16">
        <f t="shared" si="15"/>
        <v>437.49</v>
      </c>
      <c r="I52" s="16">
        <f t="shared" si="16"/>
        <v>739.24</v>
      </c>
      <c r="J52" s="14">
        <v>0</v>
      </c>
      <c r="K52" s="14">
        <f>SUM(G$7:G52)</f>
        <v>14615.730000000003</v>
      </c>
      <c r="L52" s="14">
        <f>SUM(H$7:H52)+SUM(J$7:J52)</f>
        <v>19389.310000000009</v>
      </c>
      <c r="M52" s="14">
        <f t="shared" si="3"/>
        <v>180610.69</v>
      </c>
      <c r="O52" s="6">
        <f t="shared" si="9"/>
        <v>172728.05</v>
      </c>
      <c r="P52" s="11">
        <f t="shared" si="10"/>
        <v>9.4999999999999998E-3</v>
      </c>
      <c r="Q52" s="2">
        <f t="shared" si="17"/>
        <v>315</v>
      </c>
      <c r="S52" s="8">
        <f t="shared" si="18"/>
        <v>45933</v>
      </c>
      <c r="T52" s="16">
        <f t="shared" si="28"/>
        <v>136.74</v>
      </c>
      <c r="U52" s="16">
        <f t="shared" si="20"/>
        <v>483.03</v>
      </c>
      <c r="V52" s="16">
        <f t="shared" si="32"/>
        <v>619.77</v>
      </c>
      <c r="W52" s="14">
        <f>IF(MONTH(S52)=12,MAX(0,MIN(12*CuotaTipoFijo-12*V52,Z51-U52)),0)</f>
        <v>0</v>
      </c>
      <c r="X52" s="14">
        <f>SUM(T$7:T52)</f>
        <v>5055.3599999999997</v>
      </c>
      <c r="Y52" s="14">
        <f>SUM(U$7:U52)+SUM(W$7:W52)</f>
        <v>27754.98</v>
      </c>
      <c r="Z52" s="14">
        <f t="shared" si="7"/>
        <v>172245.02</v>
      </c>
    </row>
    <row r="53" spans="2:26" x14ac:dyDescent="0.25">
      <c r="B53" s="6">
        <f t="shared" si="11"/>
        <v>180610.69</v>
      </c>
      <c r="C53" s="11">
        <f t="shared" si="12"/>
        <v>0.02</v>
      </c>
      <c r="D53" s="2">
        <f t="shared" si="13"/>
        <v>314</v>
      </c>
      <c r="F53" s="8">
        <f t="shared" si="14"/>
        <v>45964</v>
      </c>
      <c r="G53" s="16">
        <f t="shared" si="0"/>
        <v>301.02</v>
      </c>
      <c r="H53" s="16">
        <f t="shared" si="15"/>
        <v>438.22</v>
      </c>
      <c r="I53" s="16">
        <f t="shared" si="16"/>
        <v>739.24</v>
      </c>
      <c r="J53" s="14">
        <v>0</v>
      </c>
      <c r="K53" s="14">
        <f>SUM(G$7:G53)</f>
        <v>14916.750000000004</v>
      </c>
      <c r="L53" s="14">
        <f>SUM(H$7:H53)+SUM(J$7:J53)</f>
        <v>19827.53000000001</v>
      </c>
      <c r="M53" s="14">
        <f t="shared" si="3"/>
        <v>180172.47</v>
      </c>
      <c r="O53" s="6">
        <f t="shared" si="9"/>
        <v>172245.02</v>
      </c>
      <c r="P53" s="11">
        <f t="shared" si="10"/>
        <v>9.4999999999999998E-3</v>
      </c>
      <c r="Q53" s="2">
        <f t="shared" si="17"/>
        <v>314</v>
      </c>
      <c r="S53" s="8">
        <f t="shared" si="18"/>
        <v>45964</v>
      </c>
      <c r="T53" s="16">
        <f t="shared" si="28"/>
        <v>136.36000000000001</v>
      </c>
      <c r="U53" s="16">
        <f t="shared" si="20"/>
        <v>483.40999999999997</v>
      </c>
      <c r="V53" s="16">
        <f t="shared" si="32"/>
        <v>619.77</v>
      </c>
      <c r="W53" s="14">
        <f>IF(MONTH(S53)=12,MAX(0,MIN(12*CuotaTipoFijo-12*V53,Z52-U53)),0)</f>
        <v>0</v>
      </c>
      <c r="X53" s="14">
        <f>SUM(T$7:T53)</f>
        <v>5191.7199999999993</v>
      </c>
      <c r="Y53" s="14">
        <f>SUM(U$7:U53)+SUM(W$7:W53)</f>
        <v>28238.39</v>
      </c>
      <c r="Z53" s="14">
        <f t="shared" si="7"/>
        <v>171761.61</v>
      </c>
    </row>
    <row r="54" spans="2:26" x14ac:dyDescent="0.25">
      <c r="B54" s="6">
        <f t="shared" si="11"/>
        <v>180172.47</v>
      </c>
      <c r="C54" s="11">
        <f t="shared" si="12"/>
        <v>0.02</v>
      </c>
      <c r="D54" s="2">
        <f t="shared" si="13"/>
        <v>313</v>
      </c>
      <c r="F54" s="8">
        <f t="shared" si="14"/>
        <v>45994</v>
      </c>
      <c r="G54" s="16">
        <f t="shared" si="0"/>
        <v>300.29000000000002</v>
      </c>
      <c r="H54" s="16">
        <f t="shared" si="15"/>
        <v>438.95</v>
      </c>
      <c r="I54" s="16">
        <f t="shared" si="16"/>
        <v>739.24</v>
      </c>
      <c r="J54" s="14">
        <v>0</v>
      </c>
      <c r="K54" s="14">
        <f>SUM(G$7:G54)</f>
        <v>15217.040000000005</v>
      </c>
      <c r="L54" s="14">
        <f>SUM(H$7:H54)+SUM(J$7:J54)</f>
        <v>20266.48000000001</v>
      </c>
      <c r="M54" s="14">
        <f t="shared" si="3"/>
        <v>179733.52</v>
      </c>
      <c r="O54" s="6">
        <f t="shared" si="9"/>
        <v>171761.61</v>
      </c>
      <c r="P54" s="11">
        <f t="shared" si="10"/>
        <v>9.4999999999999998E-3</v>
      </c>
      <c r="Q54" s="2">
        <f t="shared" si="17"/>
        <v>313</v>
      </c>
      <c r="S54" s="8">
        <f t="shared" si="18"/>
        <v>45994</v>
      </c>
      <c r="T54" s="16">
        <f t="shared" si="28"/>
        <v>135.97999999999999</v>
      </c>
      <c r="U54" s="16">
        <f t="shared" si="20"/>
        <v>483.78999999999996</v>
      </c>
      <c r="V54" s="16">
        <f t="shared" si="32"/>
        <v>619.77</v>
      </c>
      <c r="W54" s="32">
        <f>IF(MONTH(S54)=12,MAX(0,MIN(12*CuotaTipoFijo-12*V54,Z53-U54)),0)</f>
        <v>1433.6400000000012</v>
      </c>
      <c r="X54" s="14">
        <f>SUM(T$7:T54)</f>
        <v>5327.6999999999989</v>
      </c>
      <c r="Y54" s="14">
        <f>SUM(U$7:U54)+SUM(W$7:W54)</f>
        <v>30155.82</v>
      </c>
      <c r="Z54" s="14">
        <f t="shared" si="7"/>
        <v>169844.18</v>
      </c>
    </row>
    <row r="55" spans="2:26" x14ac:dyDescent="0.25">
      <c r="B55" s="6">
        <f t="shared" si="11"/>
        <v>179733.52</v>
      </c>
      <c r="C55" s="11">
        <f t="shared" si="12"/>
        <v>0.02</v>
      </c>
      <c r="D55" s="2">
        <f t="shared" si="13"/>
        <v>312</v>
      </c>
      <c r="F55" s="8">
        <f t="shared" si="14"/>
        <v>46025</v>
      </c>
      <c r="G55" s="16">
        <f t="shared" si="0"/>
        <v>299.56</v>
      </c>
      <c r="H55" s="16">
        <f t="shared" si="15"/>
        <v>439.68</v>
      </c>
      <c r="I55" s="16">
        <f t="shared" si="16"/>
        <v>739.24</v>
      </c>
      <c r="J55" s="14">
        <v>0</v>
      </c>
      <c r="K55" s="14">
        <f>SUM(G$7:G55)</f>
        <v>15516.600000000004</v>
      </c>
      <c r="L55" s="14">
        <f>SUM(H$7:H55)+SUM(J$7:J55)</f>
        <v>20706.160000000011</v>
      </c>
      <c r="M55" s="14">
        <f t="shared" si="3"/>
        <v>179293.84</v>
      </c>
      <c r="O55" s="6">
        <f t="shared" si="9"/>
        <v>169844.18</v>
      </c>
      <c r="P55" s="11">
        <f t="shared" si="10"/>
        <v>1.0999999999999999E-2</v>
      </c>
      <c r="Q55" s="2">
        <f t="shared" si="17"/>
        <v>312</v>
      </c>
      <c r="S55" s="8">
        <f t="shared" si="18"/>
        <v>46025</v>
      </c>
      <c r="T55" s="21">
        <f t="shared" si="28"/>
        <v>155.69</v>
      </c>
      <c r="U55" s="21">
        <f t="shared" ref="U55:U118" si="33">IFERROR(ROUND(-CUMPRINC(P55/12,Q55,O55,1,1,0),2),0)</f>
        <v>470.48</v>
      </c>
      <c r="V55" s="21">
        <f t="shared" ref="V55:V118" si="34">T55+U55</f>
        <v>626.17000000000007</v>
      </c>
      <c r="W55" s="14">
        <f>IF(MONTH(S55)=12,MAX(0,MIN(12*CuotaTipoFijo-12*V55,Z54-U55)),0)</f>
        <v>0</v>
      </c>
      <c r="X55" s="14">
        <f>SUM(T$7:T55)</f>
        <v>5483.3899999999985</v>
      </c>
      <c r="Y55" s="14">
        <f>SUM(U$7:U55)+SUM(W$7:W55)</f>
        <v>30626.300000000003</v>
      </c>
      <c r="Z55" s="14">
        <f t="shared" si="7"/>
        <v>169373.7</v>
      </c>
    </row>
    <row r="56" spans="2:26" x14ac:dyDescent="0.25">
      <c r="B56" s="6">
        <f t="shared" si="11"/>
        <v>179293.84</v>
      </c>
      <c r="C56" s="11">
        <f t="shared" si="12"/>
        <v>0.02</v>
      </c>
      <c r="D56" s="2">
        <f t="shared" si="13"/>
        <v>311</v>
      </c>
      <c r="F56" s="8">
        <f t="shared" si="14"/>
        <v>46056</v>
      </c>
      <c r="G56" s="16">
        <f t="shared" si="0"/>
        <v>298.82</v>
      </c>
      <c r="H56" s="16">
        <f t="shared" si="15"/>
        <v>440.42</v>
      </c>
      <c r="I56" s="16">
        <f t="shared" si="16"/>
        <v>739.24</v>
      </c>
      <c r="J56" s="14">
        <v>0</v>
      </c>
      <c r="K56" s="14">
        <f>SUM(G$7:G56)</f>
        <v>15815.420000000004</v>
      </c>
      <c r="L56" s="14">
        <f>SUM(H$7:H56)+SUM(J$7:J56)</f>
        <v>21146.580000000009</v>
      </c>
      <c r="M56" s="14">
        <f t="shared" si="3"/>
        <v>178853.41999999998</v>
      </c>
      <c r="O56" s="6">
        <f t="shared" si="9"/>
        <v>169373.7</v>
      </c>
      <c r="P56" s="11">
        <f t="shared" si="10"/>
        <v>1.0999999999999999E-2</v>
      </c>
      <c r="Q56" s="2">
        <f t="shared" si="17"/>
        <v>311</v>
      </c>
      <c r="S56" s="8">
        <f t="shared" si="18"/>
        <v>46056</v>
      </c>
      <c r="T56" s="16">
        <f t="shared" si="28"/>
        <v>155.26</v>
      </c>
      <c r="U56" s="16">
        <f t="shared" si="20"/>
        <v>470.91000000000008</v>
      </c>
      <c r="V56" s="16">
        <f t="shared" ref="V56:V119" si="35">V55</f>
        <v>626.17000000000007</v>
      </c>
      <c r="W56" s="14">
        <f>IF(MONTH(S56)=12,MAX(0,MIN(12*CuotaTipoFijo-12*V56,Z55-U56)),0)</f>
        <v>0</v>
      </c>
      <c r="X56" s="14">
        <f>SUM(T$7:T56)</f>
        <v>5638.6499999999987</v>
      </c>
      <c r="Y56" s="14">
        <f>SUM(U$7:U56)+SUM(W$7:W56)</f>
        <v>31097.21</v>
      </c>
      <c r="Z56" s="14">
        <f t="shared" si="7"/>
        <v>168902.79</v>
      </c>
    </row>
    <row r="57" spans="2:26" x14ac:dyDescent="0.25">
      <c r="B57" s="6">
        <f t="shared" si="11"/>
        <v>178853.41999999998</v>
      </c>
      <c r="C57" s="11">
        <f t="shared" si="12"/>
        <v>0.02</v>
      </c>
      <c r="D57" s="2">
        <f t="shared" si="13"/>
        <v>310</v>
      </c>
      <c r="F57" s="8">
        <f t="shared" si="14"/>
        <v>46084</v>
      </c>
      <c r="G57" s="16">
        <f t="shared" si="0"/>
        <v>298.08999999999997</v>
      </c>
      <c r="H57" s="16">
        <f t="shared" si="15"/>
        <v>441.15000000000003</v>
      </c>
      <c r="I57" s="16">
        <f t="shared" si="16"/>
        <v>739.24</v>
      </c>
      <c r="J57" s="14">
        <v>0</v>
      </c>
      <c r="K57" s="14">
        <f>SUM(G$7:G57)</f>
        <v>16113.510000000004</v>
      </c>
      <c r="L57" s="14">
        <f>SUM(H$7:H57)+SUM(J$7:J57)</f>
        <v>21587.73000000001</v>
      </c>
      <c r="M57" s="14">
        <f t="shared" si="3"/>
        <v>178412.27</v>
      </c>
      <c r="O57" s="6">
        <f t="shared" si="9"/>
        <v>168902.79</v>
      </c>
      <c r="P57" s="11">
        <f t="shared" si="10"/>
        <v>1.0999999999999999E-2</v>
      </c>
      <c r="Q57" s="2">
        <f t="shared" si="17"/>
        <v>310</v>
      </c>
      <c r="S57" s="8">
        <f t="shared" si="18"/>
        <v>46084</v>
      </c>
      <c r="T57" s="16">
        <f t="shared" si="28"/>
        <v>154.83000000000001</v>
      </c>
      <c r="U57" s="16">
        <f t="shared" si="20"/>
        <v>471.34000000000003</v>
      </c>
      <c r="V57" s="16">
        <f t="shared" si="35"/>
        <v>626.17000000000007</v>
      </c>
      <c r="W57" s="14">
        <f>IF(MONTH(S57)=12,MAX(0,MIN(12*CuotaTipoFijo-12*V57,Z56-U57)),0)</f>
        <v>0</v>
      </c>
      <c r="X57" s="14">
        <f>SUM(T$7:T57)</f>
        <v>5793.4799999999987</v>
      </c>
      <c r="Y57" s="14">
        <f>SUM(U$7:U57)+SUM(W$7:W57)</f>
        <v>31568.550000000003</v>
      </c>
      <c r="Z57" s="14">
        <f t="shared" si="7"/>
        <v>168431.45</v>
      </c>
    </row>
    <row r="58" spans="2:26" x14ac:dyDescent="0.25">
      <c r="B58" s="6">
        <f t="shared" si="11"/>
        <v>178412.27</v>
      </c>
      <c r="C58" s="11">
        <f t="shared" si="12"/>
        <v>0.02</v>
      </c>
      <c r="D58" s="2">
        <f t="shared" si="13"/>
        <v>309</v>
      </c>
      <c r="F58" s="8">
        <f t="shared" si="14"/>
        <v>46115</v>
      </c>
      <c r="G58" s="16">
        <f t="shared" si="0"/>
        <v>297.35000000000002</v>
      </c>
      <c r="H58" s="16">
        <f t="shared" si="15"/>
        <v>441.89</v>
      </c>
      <c r="I58" s="16">
        <f t="shared" si="16"/>
        <v>739.24</v>
      </c>
      <c r="J58" s="14">
        <v>0</v>
      </c>
      <c r="K58" s="14">
        <f>SUM(G$7:G58)</f>
        <v>16410.860000000004</v>
      </c>
      <c r="L58" s="14">
        <f>SUM(H$7:H58)+SUM(J$7:J58)</f>
        <v>22029.62000000001</v>
      </c>
      <c r="M58" s="14">
        <f t="shared" si="3"/>
        <v>177970.38</v>
      </c>
      <c r="O58" s="6">
        <f t="shared" si="9"/>
        <v>168431.45</v>
      </c>
      <c r="P58" s="11">
        <f t="shared" si="10"/>
        <v>1.0999999999999999E-2</v>
      </c>
      <c r="Q58" s="2">
        <f t="shared" si="17"/>
        <v>309</v>
      </c>
      <c r="S58" s="8">
        <f t="shared" si="18"/>
        <v>46115</v>
      </c>
      <c r="T58" s="16">
        <f t="shared" si="28"/>
        <v>154.4</v>
      </c>
      <c r="U58" s="16">
        <f t="shared" si="20"/>
        <v>471.7700000000001</v>
      </c>
      <c r="V58" s="16">
        <f t="shared" si="35"/>
        <v>626.17000000000007</v>
      </c>
      <c r="W58" s="14">
        <f>IF(MONTH(S58)=12,MAX(0,MIN(12*CuotaTipoFijo-12*V58,Z57-U58)),0)</f>
        <v>0</v>
      </c>
      <c r="X58" s="14">
        <f>SUM(T$7:T58)</f>
        <v>5947.8799999999983</v>
      </c>
      <c r="Y58" s="14">
        <f>SUM(U$7:U58)+SUM(W$7:W58)</f>
        <v>32040.32</v>
      </c>
      <c r="Z58" s="14">
        <f t="shared" si="7"/>
        <v>167959.67999999999</v>
      </c>
    </row>
    <row r="59" spans="2:26" x14ac:dyDescent="0.25">
      <c r="B59" s="6">
        <f t="shared" si="11"/>
        <v>177970.38</v>
      </c>
      <c r="C59" s="11">
        <f t="shared" si="12"/>
        <v>0.02</v>
      </c>
      <c r="D59" s="2">
        <f t="shared" si="13"/>
        <v>308</v>
      </c>
      <c r="F59" s="8">
        <f t="shared" si="14"/>
        <v>46145</v>
      </c>
      <c r="G59" s="16">
        <f t="shared" si="0"/>
        <v>296.62</v>
      </c>
      <c r="H59" s="16">
        <f t="shared" si="15"/>
        <v>442.62</v>
      </c>
      <c r="I59" s="16">
        <f t="shared" si="16"/>
        <v>739.24</v>
      </c>
      <c r="J59" s="14">
        <v>0</v>
      </c>
      <c r="K59" s="14">
        <f>SUM(G$7:G59)</f>
        <v>16707.480000000003</v>
      </c>
      <c r="L59" s="14">
        <f>SUM(H$7:H59)+SUM(J$7:J59)</f>
        <v>22472.240000000009</v>
      </c>
      <c r="M59" s="14">
        <f t="shared" si="3"/>
        <v>177527.75999999998</v>
      </c>
      <c r="O59" s="6">
        <f t="shared" si="9"/>
        <v>167959.67999999999</v>
      </c>
      <c r="P59" s="11">
        <f t="shared" si="10"/>
        <v>1.0999999999999999E-2</v>
      </c>
      <c r="Q59" s="2">
        <f t="shared" si="17"/>
        <v>308</v>
      </c>
      <c r="S59" s="8">
        <f t="shared" si="18"/>
        <v>46145</v>
      </c>
      <c r="T59" s="16">
        <f t="shared" si="28"/>
        <v>153.96</v>
      </c>
      <c r="U59" s="16">
        <f t="shared" si="20"/>
        <v>472.21000000000004</v>
      </c>
      <c r="V59" s="16">
        <f t="shared" si="35"/>
        <v>626.17000000000007</v>
      </c>
      <c r="W59" s="14">
        <f>IF(MONTH(S59)=12,MAX(0,MIN(12*CuotaTipoFijo-12*V59,Z58-U59)),0)</f>
        <v>0</v>
      </c>
      <c r="X59" s="14">
        <f>SUM(T$7:T59)</f>
        <v>6101.8399999999983</v>
      </c>
      <c r="Y59" s="14">
        <f>SUM(U$7:U59)+SUM(W$7:W59)</f>
        <v>32512.53</v>
      </c>
      <c r="Z59" s="14">
        <f t="shared" si="7"/>
        <v>167487.47</v>
      </c>
    </row>
    <row r="60" spans="2:26" x14ac:dyDescent="0.25">
      <c r="B60" s="6">
        <f t="shared" si="11"/>
        <v>177527.75999999998</v>
      </c>
      <c r="C60" s="11">
        <f t="shared" si="12"/>
        <v>0.02</v>
      </c>
      <c r="D60" s="2">
        <f t="shared" si="13"/>
        <v>307</v>
      </c>
      <c r="F60" s="8">
        <f t="shared" si="14"/>
        <v>46176</v>
      </c>
      <c r="G60" s="16">
        <f t="shared" si="0"/>
        <v>295.88</v>
      </c>
      <c r="H60" s="16">
        <f t="shared" si="15"/>
        <v>443.36</v>
      </c>
      <c r="I60" s="16">
        <f t="shared" si="16"/>
        <v>739.24</v>
      </c>
      <c r="J60" s="14">
        <v>0</v>
      </c>
      <c r="K60" s="14">
        <f>SUM(G$7:G60)</f>
        <v>17003.360000000004</v>
      </c>
      <c r="L60" s="14">
        <f>SUM(H$7:H60)+SUM(J$7:J60)</f>
        <v>22915.600000000009</v>
      </c>
      <c r="M60" s="14">
        <f t="shared" si="3"/>
        <v>177084.4</v>
      </c>
      <c r="O60" s="6">
        <f t="shared" si="9"/>
        <v>167487.47</v>
      </c>
      <c r="P60" s="11">
        <f t="shared" si="10"/>
        <v>1.0999999999999999E-2</v>
      </c>
      <c r="Q60" s="2">
        <f t="shared" si="17"/>
        <v>307</v>
      </c>
      <c r="S60" s="8">
        <f t="shared" si="18"/>
        <v>46176</v>
      </c>
      <c r="T60" s="16">
        <f t="shared" si="28"/>
        <v>153.53</v>
      </c>
      <c r="U60" s="16">
        <f t="shared" si="20"/>
        <v>472.6400000000001</v>
      </c>
      <c r="V60" s="16">
        <f t="shared" si="35"/>
        <v>626.17000000000007</v>
      </c>
      <c r="W60" s="14">
        <f>IF(MONTH(S60)=12,MAX(0,MIN(12*CuotaTipoFijo-12*V60,Z59-U60)),0)</f>
        <v>0</v>
      </c>
      <c r="X60" s="14">
        <f>SUM(T$7:T60)</f>
        <v>6255.3699999999981</v>
      </c>
      <c r="Y60" s="14">
        <f>SUM(U$7:U60)+SUM(W$7:W60)</f>
        <v>32985.17</v>
      </c>
      <c r="Z60" s="14">
        <f t="shared" si="7"/>
        <v>167014.83000000002</v>
      </c>
    </row>
    <row r="61" spans="2:26" x14ac:dyDescent="0.25">
      <c r="B61" s="6">
        <f t="shared" si="11"/>
        <v>177084.4</v>
      </c>
      <c r="C61" s="11">
        <f t="shared" si="12"/>
        <v>0.02</v>
      </c>
      <c r="D61" s="2">
        <f t="shared" si="13"/>
        <v>306</v>
      </c>
      <c r="F61" s="8">
        <f t="shared" si="14"/>
        <v>46206</v>
      </c>
      <c r="G61" s="16">
        <f t="shared" si="0"/>
        <v>295.14</v>
      </c>
      <c r="H61" s="16">
        <f t="shared" si="15"/>
        <v>444.1</v>
      </c>
      <c r="I61" s="16">
        <f t="shared" si="16"/>
        <v>739.24</v>
      </c>
      <c r="J61" s="14">
        <v>0</v>
      </c>
      <c r="K61" s="14">
        <f>SUM(G$7:G61)</f>
        <v>17298.500000000004</v>
      </c>
      <c r="L61" s="14">
        <f>SUM(H$7:H61)+SUM(J$7:J61)</f>
        <v>23359.700000000008</v>
      </c>
      <c r="M61" s="14">
        <f t="shared" si="3"/>
        <v>176640.3</v>
      </c>
      <c r="O61" s="6">
        <f t="shared" si="9"/>
        <v>167014.83000000002</v>
      </c>
      <c r="P61" s="11">
        <f t="shared" si="10"/>
        <v>1.0999999999999999E-2</v>
      </c>
      <c r="Q61" s="2">
        <f t="shared" si="17"/>
        <v>306</v>
      </c>
      <c r="S61" s="8">
        <f t="shared" si="18"/>
        <v>46206</v>
      </c>
      <c r="T61" s="16">
        <f t="shared" si="28"/>
        <v>153.1</v>
      </c>
      <c r="U61" s="16">
        <f t="shared" si="20"/>
        <v>473.07000000000005</v>
      </c>
      <c r="V61" s="16">
        <f t="shared" si="35"/>
        <v>626.17000000000007</v>
      </c>
      <c r="W61" s="14">
        <f>IF(MONTH(S61)=12,MAX(0,MIN(12*CuotaTipoFijo-12*V61,Z60-U61)),0)</f>
        <v>0</v>
      </c>
      <c r="X61" s="14">
        <f>SUM(T$7:T61)</f>
        <v>6408.4699999999984</v>
      </c>
      <c r="Y61" s="14">
        <f>SUM(U$7:U61)+SUM(W$7:W61)</f>
        <v>33458.239999999998</v>
      </c>
      <c r="Z61" s="14">
        <f t="shared" si="7"/>
        <v>166541.76000000001</v>
      </c>
    </row>
    <row r="62" spans="2:26" x14ac:dyDescent="0.25">
      <c r="B62" s="6">
        <f t="shared" si="11"/>
        <v>176640.3</v>
      </c>
      <c r="C62" s="11">
        <f t="shared" si="12"/>
        <v>0.02</v>
      </c>
      <c r="D62" s="2">
        <f t="shared" si="13"/>
        <v>305</v>
      </c>
      <c r="F62" s="8">
        <f t="shared" si="14"/>
        <v>46237</v>
      </c>
      <c r="G62" s="16">
        <f t="shared" si="0"/>
        <v>294.39999999999998</v>
      </c>
      <c r="H62" s="16">
        <f t="shared" si="15"/>
        <v>444.84000000000003</v>
      </c>
      <c r="I62" s="16">
        <f t="shared" si="16"/>
        <v>739.24</v>
      </c>
      <c r="J62" s="14">
        <v>0</v>
      </c>
      <c r="K62" s="14">
        <f>SUM(G$7:G62)</f>
        <v>17592.900000000005</v>
      </c>
      <c r="L62" s="14">
        <f>SUM(H$7:H62)+SUM(J$7:J62)</f>
        <v>23804.540000000008</v>
      </c>
      <c r="M62" s="14">
        <f t="shared" si="3"/>
        <v>176195.46</v>
      </c>
      <c r="O62" s="6">
        <f t="shared" si="9"/>
        <v>166541.76000000001</v>
      </c>
      <c r="P62" s="11">
        <f t="shared" si="10"/>
        <v>1.0999999999999999E-2</v>
      </c>
      <c r="Q62" s="2">
        <f t="shared" si="17"/>
        <v>305</v>
      </c>
      <c r="S62" s="8">
        <f t="shared" si="18"/>
        <v>46237</v>
      </c>
      <c r="T62" s="16">
        <f t="shared" si="28"/>
        <v>152.66</v>
      </c>
      <c r="U62" s="16">
        <f t="shared" si="20"/>
        <v>473.5100000000001</v>
      </c>
      <c r="V62" s="16">
        <f t="shared" si="35"/>
        <v>626.17000000000007</v>
      </c>
      <c r="W62" s="14">
        <f>IF(MONTH(S62)=12,MAX(0,MIN(12*CuotaTipoFijo-12*V62,Z61-U62)),0)</f>
        <v>0</v>
      </c>
      <c r="X62" s="14">
        <f>SUM(T$7:T62)</f>
        <v>6561.1299999999983</v>
      </c>
      <c r="Y62" s="14">
        <f>SUM(U$7:U62)+SUM(W$7:W62)</f>
        <v>33931.75</v>
      </c>
      <c r="Z62" s="14">
        <f t="shared" si="7"/>
        <v>166068.25</v>
      </c>
    </row>
    <row r="63" spans="2:26" x14ac:dyDescent="0.25">
      <c r="B63" s="6">
        <f t="shared" si="11"/>
        <v>176195.46</v>
      </c>
      <c r="C63" s="11">
        <f t="shared" si="12"/>
        <v>0.02</v>
      </c>
      <c r="D63" s="2">
        <f t="shared" si="13"/>
        <v>304</v>
      </c>
      <c r="F63" s="8">
        <f t="shared" si="14"/>
        <v>46268</v>
      </c>
      <c r="G63" s="16">
        <f t="shared" si="0"/>
        <v>293.66000000000003</v>
      </c>
      <c r="H63" s="16">
        <f t="shared" si="15"/>
        <v>445.58</v>
      </c>
      <c r="I63" s="16">
        <f t="shared" si="16"/>
        <v>739.24</v>
      </c>
      <c r="J63" s="14">
        <v>0</v>
      </c>
      <c r="K63" s="14">
        <f>SUM(G$7:G63)</f>
        <v>17886.560000000005</v>
      </c>
      <c r="L63" s="14">
        <f>SUM(H$7:H63)+SUM(J$7:J63)</f>
        <v>24250.12000000001</v>
      </c>
      <c r="M63" s="14">
        <f t="shared" si="3"/>
        <v>175749.88</v>
      </c>
      <c r="O63" s="6">
        <f t="shared" si="9"/>
        <v>166068.25</v>
      </c>
      <c r="P63" s="11">
        <f t="shared" si="10"/>
        <v>1.0999999999999999E-2</v>
      </c>
      <c r="Q63" s="2">
        <f t="shared" si="17"/>
        <v>304</v>
      </c>
      <c r="S63" s="8">
        <f t="shared" si="18"/>
        <v>46268</v>
      </c>
      <c r="T63" s="16">
        <f t="shared" si="28"/>
        <v>152.22999999999999</v>
      </c>
      <c r="U63" s="16">
        <f t="shared" si="20"/>
        <v>473.94000000000005</v>
      </c>
      <c r="V63" s="16">
        <f t="shared" si="35"/>
        <v>626.17000000000007</v>
      </c>
      <c r="W63" s="14">
        <f>IF(MONTH(S63)=12,MAX(0,MIN(12*CuotaTipoFijo-12*V63,Z62-U63)),0)</f>
        <v>0</v>
      </c>
      <c r="X63" s="14">
        <f>SUM(T$7:T63)</f>
        <v>6713.3599999999979</v>
      </c>
      <c r="Y63" s="14">
        <f>SUM(U$7:U63)+SUM(W$7:W63)</f>
        <v>34405.689999999995</v>
      </c>
      <c r="Z63" s="14">
        <f t="shared" si="7"/>
        <v>165594.31</v>
      </c>
    </row>
    <row r="64" spans="2:26" x14ac:dyDescent="0.25">
      <c r="B64" s="6">
        <f t="shared" si="11"/>
        <v>175749.88</v>
      </c>
      <c r="C64" s="11">
        <f t="shared" si="12"/>
        <v>0.02</v>
      </c>
      <c r="D64" s="2">
        <f t="shared" si="13"/>
        <v>303</v>
      </c>
      <c r="F64" s="8">
        <f t="shared" si="14"/>
        <v>46298</v>
      </c>
      <c r="G64" s="16">
        <f t="shared" si="0"/>
        <v>292.92</v>
      </c>
      <c r="H64" s="16">
        <f t="shared" si="15"/>
        <v>446.32</v>
      </c>
      <c r="I64" s="16">
        <f t="shared" si="16"/>
        <v>739.24</v>
      </c>
      <c r="J64" s="14">
        <v>0</v>
      </c>
      <c r="K64" s="14">
        <f>SUM(G$7:G64)</f>
        <v>18179.480000000003</v>
      </c>
      <c r="L64" s="14">
        <f>SUM(H$7:H64)+SUM(J$7:J64)</f>
        <v>24696.44000000001</v>
      </c>
      <c r="M64" s="14">
        <f t="shared" si="3"/>
        <v>175303.56</v>
      </c>
      <c r="O64" s="6">
        <f t="shared" si="9"/>
        <v>165594.31</v>
      </c>
      <c r="P64" s="11">
        <f t="shared" si="10"/>
        <v>1.0999999999999999E-2</v>
      </c>
      <c r="Q64" s="2">
        <f t="shared" si="17"/>
        <v>303</v>
      </c>
      <c r="S64" s="8">
        <f t="shared" si="18"/>
        <v>46298</v>
      </c>
      <c r="T64" s="16">
        <f t="shared" si="28"/>
        <v>151.79</v>
      </c>
      <c r="U64" s="16">
        <f t="shared" si="20"/>
        <v>474.38000000000011</v>
      </c>
      <c r="V64" s="16">
        <f t="shared" si="35"/>
        <v>626.17000000000007</v>
      </c>
      <c r="W64" s="14">
        <f>IF(MONTH(S64)=12,MAX(0,MIN(12*CuotaTipoFijo-12*V64,Z63-U64)),0)</f>
        <v>0</v>
      </c>
      <c r="X64" s="14">
        <f>SUM(T$7:T64)</f>
        <v>6865.1499999999978</v>
      </c>
      <c r="Y64" s="14">
        <f>SUM(U$7:U64)+SUM(W$7:W64)</f>
        <v>34880.07</v>
      </c>
      <c r="Z64" s="14">
        <f t="shared" si="7"/>
        <v>165119.93</v>
      </c>
    </row>
    <row r="65" spans="2:26" x14ac:dyDescent="0.25">
      <c r="B65" s="6">
        <f t="shared" si="11"/>
        <v>175303.56</v>
      </c>
      <c r="C65" s="11">
        <f t="shared" si="12"/>
        <v>0.02</v>
      </c>
      <c r="D65" s="2">
        <f t="shared" si="13"/>
        <v>302</v>
      </c>
      <c r="F65" s="8">
        <f t="shared" si="14"/>
        <v>46329</v>
      </c>
      <c r="G65" s="16">
        <f t="shared" si="0"/>
        <v>292.17</v>
      </c>
      <c r="H65" s="16">
        <f t="shared" si="15"/>
        <v>447.07</v>
      </c>
      <c r="I65" s="16">
        <f t="shared" si="16"/>
        <v>739.24</v>
      </c>
      <c r="J65" s="14">
        <v>0</v>
      </c>
      <c r="K65" s="14">
        <f>SUM(G$7:G65)</f>
        <v>18471.650000000001</v>
      </c>
      <c r="L65" s="14">
        <f>SUM(H$7:H65)+SUM(J$7:J65)</f>
        <v>25143.510000000009</v>
      </c>
      <c r="M65" s="14">
        <f t="shared" si="3"/>
        <v>174856.49</v>
      </c>
      <c r="O65" s="6">
        <f t="shared" si="9"/>
        <v>165119.93</v>
      </c>
      <c r="P65" s="11">
        <f t="shared" si="10"/>
        <v>1.0999999999999999E-2</v>
      </c>
      <c r="Q65" s="2">
        <f t="shared" si="17"/>
        <v>302</v>
      </c>
      <c r="S65" s="8">
        <f t="shared" si="18"/>
        <v>46329</v>
      </c>
      <c r="T65" s="16">
        <f t="shared" si="28"/>
        <v>151.36000000000001</v>
      </c>
      <c r="U65" s="16">
        <f t="shared" si="20"/>
        <v>474.81000000000006</v>
      </c>
      <c r="V65" s="16">
        <f t="shared" si="35"/>
        <v>626.17000000000007</v>
      </c>
      <c r="W65" s="14">
        <f>IF(MONTH(S65)=12,MAX(0,MIN(12*CuotaTipoFijo-12*V65,Z64-U65)),0)</f>
        <v>0</v>
      </c>
      <c r="X65" s="14">
        <f>SUM(T$7:T65)</f>
        <v>7016.5099999999975</v>
      </c>
      <c r="Y65" s="14">
        <f>SUM(U$7:U65)+SUM(W$7:W65)</f>
        <v>35354.879999999997</v>
      </c>
      <c r="Z65" s="14">
        <f t="shared" si="7"/>
        <v>164645.12</v>
      </c>
    </row>
    <row r="66" spans="2:26" x14ac:dyDescent="0.25">
      <c r="B66" s="6">
        <f t="shared" si="11"/>
        <v>174856.49</v>
      </c>
      <c r="C66" s="11">
        <f t="shared" si="12"/>
        <v>0.02</v>
      </c>
      <c r="D66" s="2">
        <f t="shared" si="13"/>
        <v>301</v>
      </c>
      <c r="F66" s="8">
        <f t="shared" si="14"/>
        <v>46359</v>
      </c>
      <c r="G66" s="16">
        <f t="shared" si="0"/>
        <v>291.43</v>
      </c>
      <c r="H66" s="16">
        <f t="shared" si="15"/>
        <v>447.81</v>
      </c>
      <c r="I66" s="16">
        <f t="shared" si="16"/>
        <v>739.24</v>
      </c>
      <c r="J66" s="14">
        <v>0</v>
      </c>
      <c r="K66" s="14">
        <f>SUM(G$7:G66)</f>
        <v>18763.080000000002</v>
      </c>
      <c r="L66" s="14">
        <f>SUM(H$7:H66)+SUM(J$7:J66)</f>
        <v>25591.320000000011</v>
      </c>
      <c r="M66" s="14">
        <f t="shared" si="3"/>
        <v>174408.68</v>
      </c>
      <c r="O66" s="6">
        <f t="shared" si="9"/>
        <v>164645.12</v>
      </c>
      <c r="P66" s="11">
        <f t="shared" si="10"/>
        <v>1.0999999999999999E-2</v>
      </c>
      <c r="Q66" s="2">
        <f t="shared" si="17"/>
        <v>301</v>
      </c>
      <c r="S66" s="8">
        <f t="shared" si="18"/>
        <v>46359</v>
      </c>
      <c r="T66" s="16">
        <f t="shared" si="28"/>
        <v>150.91999999999999</v>
      </c>
      <c r="U66" s="16">
        <f t="shared" si="20"/>
        <v>475.25000000000011</v>
      </c>
      <c r="V66" s="16">
        <f t="shared" si="35"/>
        <v>626.17000000000007</v>
      </c>
      <c r="W66" s="32">
        <f>IF(MONTH(S66)=12,MAX(0,MIN(12*CuotaTipoFijo-12*V66,Z65-U66)),0)</f>
        <v>1356.8400000000001</v>
      </c>
      <c r="X66" s="14">
        <f>SUM(T$7:T66)</f>
        <v>7167.4299999999976</v>
      </c>
      <c r="Y66" s="14">
        <f>SUM(U$7:U66)+SUM(W$7:W66)</f>
        <v>37186.97</v>
      </c>
      <c r="Z66" s="14">
        <f t="shared" si="7"/>
        <v>162813.03</v>
      </c>
    </row>
    <row r="67" spans="2:26" x14ac:dyDescent="0.25">
      <c r="B67" s="6">
        <f t="shared" si="11"/>
        <v>174408.68</v>
      </c>
      <c r="C67" s="11">
        <f t="shared" si="12"/>
        <v>0.02</v>
      </c>
      <c r="D67" s="2">
        <f t="shared" si="13"/>
        <v>300</v>
      </c>
      <c r="F67" s="8">
        <f t="shared" si="14"/>
        <v>46390</v>
      </c>
      <c r="G67" s="16">
        <f t="shared" si="0"/>
        <v>290.68</v>
      </c>
      <c r="H67" s="16">
        <f t="shared" si="15"/>
        <v>448.56</v>
      </c>
      <c r="I67" s="16">
        <f t="shared" si="16"/>
        <v>739.24</v>
      </c>
      <c r="J67" s="14">
        <v>0</v>
      </c>
      <c r="K67" s="14">
        <f>SUM(G$7:G67)</f>
        <v>19053.760000000002</v>
      </c>
      <c r="L67" s="14">
        <f>SUM(H$7:H67)+SUM(J$7:J67)</f>
        <v>26039.880000000012</v>
      </c>
      <c r="M67" s="14">
        <f t="shared" si="3"/>
        <v>173960.12</v>
      </c>
      <c r="O67" s="6">
        <f t="shared" si="9"/>
        <v>162813.03</v>
      </c>
      <c r="P67" s="11">
        <f t="shared" si="10"/>
        <v>1.2499999999999999E-2</v>
      </c>
      <c r="Q67" s="2">
        <f t="shared" si="17"/>
        <v>300</v>
      </c>
      <c r="S67" s="8">
        <f t="shared" si="18"/>
        <v>46390</v>
      </c>
      <c r="T67" s="21">
        <f t="shared" si="28"/>
        <v>169.6</v>
      </c>
      <c r="U67" s="21">
        <f t="shared" ref="U67:U130" si="36">IFERROR(ROUND(-CUMPRINC(P67/12,Q67,O67,1,1,0),2),0)</f>
        <v>462.6</v>
      </c>
      <c r="V67" s="21">
        <f t="shared" ref="V67:V130" si="37">T67+U67</f>
        <v>632.20000000000005</v>
      </c>
      <c r="W67" s="14">
        <f>IF(MONTH(S67)=12,MAX(0,MIN(12*CuotaTipoFijo-12*V67,Z66-U67)),0)</f>
        <v>0</v>
      </c>
      <c r="X67" s="14">
        <f>SUM(T$7:T67)</f>
        <v>7337.0299999999979</v>
      </c>
      <c r="Y67" s="14">
        <f>SUM(U$7:U67)+SUM(W$7:W67)</f>
        <v>37649.57</v>
      </c>
      <c r="Z67" s="14">
        <f t="shared" si="7"/>
        <v>162350.43</v>
      </c>
    </row>
    <row r="68" spans="2:26" x14ac:dyDescent="0.25">
      <c r="B68" s="6">
        <f t="shared" si="11"/>
        <v>173960.12</v>
      </c>
      <c r="C68" s="11">
        <f t="shared" si="12"/>
        <v>0.02</v>
      </c>
      <c r="D68" s="2">
        <f t="shared" si="13"/>
        <v>299</v>
      </c>
      <c r="F68" s="8">
        <f t="shared" si="14"/>
        <v>46421</v>
      </c>
      <c r="G68" s="16">
        <f t="shared" si="0"/>
        <v>289.93</v>
      </c>
      <c r="H68" s="16">
        <f t="shared" si="15"/>
        <v>449.31</v>
      </c>
      <c r="I68" s="16">
        <f t="shared" si="16"/>
        <v>739.24</v>
      </c>
      <c r="J68" s="14">
        <v>0</v>
      </c>
      <c r="K68" s="14">
        <f>SUM(G$7:G68)</f>
        <v>19343.690000000002</v>
      </c>
      <c r="L68" s="14">
        <f>SUM(H$7:H68)+SUM(J$7:J68)</f>
        <v>26489.190000000013</v>
      </c>
      <c r="M68" s="14">
        <f t="shared" si="3"/>
        <v>173510.81</v>
      </c>
      <c r="O68" s="6">
        <f t="shared" si="9"/>
        <v>162350.43</v>
      </c>
      <c r="P68" s="11">
        <f t="shared" si="10"/>
        <v>1.2499999999999999E-2</v>
      </c>
      <c r="Q68" s="2">
        <f t="shared" si="17"/>
        <v>299</v>
      </c>
      <c r="S68" s="8">
        <f t="shared" si="18"/>
        <v>46421</v>
      </c>
      <c r="T68" s="16">
        <f t="shared" si="28"/>
        <v>169.12</v>
      </c>
      <c r="U68" s="16">
        <f t="shared" si="20"/>
        <v>463.08000000000004</v>
      </c>
      <c r="V68" s="16">
        <f t="shared" ref="V68:V131" si="38">V67</f>
        <v>632.20000000000005</v>
      </c>
      <c r="W68" s="14">
        <f>IF(MONTH(S68)=12,MAX(0,MIN(12*CuotaTipoFijo-12*V68,Z67-U68)),0)</f>
        <v>0</v>
      </c>
      <c r="X68" s="14">
        <f>SUM(T$7:T68)</f>
        <v>7506.1499999999978</v>
      </c>
      <c r="Y68" s="14">
        <f>SUM(U$7:U68)+SUM(W$7:W68)</f>
        <v>38112.65</v>
      </c>
      <c r="Z68" s="14">
        <f t="shared" si="7"/>
        <v>161887.35</v>
      </c>
    </row>
    <row r="69" spans="2:26" x14ac:dyDescent="0.25">
      <c r="B69" s="6">
        <f t="shared" si="11"/>
        <v>173510.81</v>
      </c>
      <c r="C69" s="11">
        <f t="shared" si="12"/>
        <v>0.02</v>
      </c>
      <c r="D69" s="2">
        <f t="shared" si="13"/>
        <v>298</v>
      </c>
      <c r="F69" s="8">
        <f t="shared" si="14"/>
        <v>46449</v>
      </c>
      <c r="G69" s="16">
        <f t="shared" si="0"/>
        <v>289.18</v>
      </c>
      <c r="H69" s="16">
        <f t="shared" si="15"/>
        <v>450.06</v>
      </c>
      <c r="I69" s="16">
        <f t="shared" si="16"/>
        <v>739.24</v>
      </c>
      <c r="J69" s="14">
        <v>0</v>
      </c>
      <c r="K69" s="14">
        <f>SUM(G$7:G69)</f>
        <v>19632.870000000003</v>
      </c>
      <c r="L69" s="14">
        <f>SUM(H$7:H69)+SUM(J$7:J69)</f>
        <v>26939.250000000015</v>
      </c>
      <c r="M69" s="14">
        <f t="shared" si="3"/>
        <v>173060.75</v>
      </c>
      <c r="O69" s="6">
        <f t="shared" si="9"/>
        <v>161887.35</v>
      </c>
      <c r="P69" s="11">
        <f t="shared" si="10"/>
        <v>1.2499999999999999E-2</v>
      </c>
      <c r="Q69" s="2">
        <f t="shared" si="17"/>
        <v>298</v>
      </c>
      <c r="S69" s="8">
        <f t="shared" si="18"/>
        <v>46449</v>
      </c>
      <c r="T69" s="16">
        <f t="shared" si="28"/>
        <v>168.63</v>
      </c>
      <c r="U69" s="16">
        <f t="shared" si="20"/>
        <v>463.57000000000005</v>
      </c>
      <c r="V69" s="16">
        <f t="shared" si="38"/>
        <v>632.20000000000005</v>
      </c>
      <c r="W69" s="14">
        <f>IF(MONTH(S69)=12,MAX(0,MIN(12*CuotaTipoFijo-12*V69,Z68-U69)),0)</f>
        <v>0</v>
      </c>
      <c r="X69" s="14">
        <f>SUM(T$7:T69)</f>
        <v>7674.7799999999979</v>
      </c>
      <c r="Y69" s="14">
        <f>SUM(U$7:U69)+SUM(W$7:W69)</f>
        <v>38576.22</v>
      </c>
      <c r="Z69" s="14">
        <f t="shared" si="7"/>
        <v>161423.78</v>
      </c>
    </row>
    <row r="70" spans="2:26" x14ac:dyDescent="0.25">
      <c r="B70" s="6">
        <f t="shared" si="11"/>
        <v>173060.75</v>
      </c>
      <c r="C70" s="11">
        <f t="shared" si="12"/>
        <v>0.02</v>
      </c>
      <c r="D70" s="2">
        <f t="shared" si="13"/>
        <v>297</v>
      </c>
      <c r="F70" s="8">
        <f t="shared" si="14"/>
        <v>46480</v>
      </c>
      <c r="G70" s="16">
        <f t="shared" si="0"/>
        <v>288.43</v>
      </c>
      <c r="H70" s="16">
        <f t="shared" si="15"/>
        <v>450.81</v>
      </c>
      <c r="I70" s="16">
        <f t="shared" si="16"/>
        <v>739.24</v>
      </c>
      <c r="J70" s="14">
        <v>0</v>
      </c>
      <c r="K70" s="14">
        <f>SUM(G$7:G70)</f>
        <v>19921.300000000003</v>
      </c>
      <c r="L70" s="14">
        <f>SUM(H$7:H70)+SUM(J$7:J70)</f>
        <v>27390.060000000016</v>
      </c>
      <c r="M70" s="14">
        <f t="shared" si="3"/>
        <v>172609.93999999997</v>
      </c>
      <c r="O70" s="6">
        <f t="shared" si="9"/>
        <v>161423.78</v>
      </c>
      <c r="P70" s="11">
        <f t="shared" si="10"/>
        <v>1.2499999999999999E-2</v>
      </c>
      <c r="Q70" s="2">
        <f t="shared" si="17"/>
        <v>297</v>
      </c>
      <c r="S70" s="8">
        <f t="shared" si="18"/>
        <v>46480</v>
      </c>
      <c r="T70" s="16">
        <f t="shared" si="28"/>
        <v>168.15</v>
      </c>
      <c r="U70" s="16">
        <f t="shared" si="20"/>
        <v>464.05000000000007</v>
      </c>
      <c r="V70" s="16">
        <f t="shared" si="38"/>
        <v>632.20000000000005</v>
      </c>
      <c r="W70" s="14">
        <f>IF(MONTH(S70)=12,MAX(0,MIN(12*CuotaTipoFijo-12*V70,Z69-U70)),0)</f>
        <v>0</v>
      </c>
      <c r="X70" s="14">
        <f>SUM(T$7:T70)</f>
        <v>7842.9299999999976</v>
      </c>
      <c r="Y70" s="14">
        <f>SUM(U$7:U70)+SUM(W$7:W70)</f>
        <v>39040.269999999997</v>
      </c>
      <c r="Z70" s="14">
        <f t="shared" si="7"/>
        <v>160959.73000000001</v>
      </c>
    </row>
    <row r="71" spans="2:26" x14ac:dyDescent="0.25">
      <c r="B71" s="6">
        <f t="shared" si="11"/>
        <v>172609.93999999997</v>
      </c>
      <c r="C71" s="11">
        <f t="shared" si="12"/>
        <v>0.02</v>
      </c>
      <c r="D71" s="2">
        <f t="shared" si="13"/>
        <v>296</v>
      </c>
      <c r="F71" s="8">
        <f t="shared" si="14"/>
        <v>46510</v>
      </c>
      <c r="G71" s="16">
        <f t="shared" ref="G71:G134" si="39">IFERROR(ROUND(-CUMIPMT(C71/12,D71,B71,1,1,0),2),0)</f>
        <v>287.68</v>
      </c>
      <c r="H71" s="16">
        <f t="shared" si="15"/>
        <v>451.56</v>
      </c>
      <c r="I71" s="16">
        <f t="shared" si="16"/>
        <v>739.24</v>
      </c>
      <c r="J71" s="14">
        <v>0</v>
      </c>
      <c r="K71" s="14">
        <f>SUM(G$7:G71)</f>
        <v>20208.980000000003</v>
      </c>
      <c r="L71" s="14">
        <f>SUM(H$7:H71)+SUM(J$7:J71)</f>
        <v>27841.620000000017</v>
      </c>
      <c r="M71" s="14">
        <f t="shared" ref="M71:M134" si="40">$B$7-L71</f>
        <v>172158.37999999998</v>
      </c>
      <c r="O71" s="6">
        <f t="shared" si="9"/>
        <v>160959.73000000001</v>
      </c>
      <c r="P71" s="11">
        <f t="shared" si="10"/>
        <v>1.2499999999999999E-2</v>
      </c>
      <c r="Q71" s="2">
        <f t="shared" si="17"/>
        <v>296</v>
      </c>
      <c r="S71" s="8">
        <f t="shared" si="18"/>
        <v>46510</v>
      </c>
      <c r="T71" s="16">
        <f t="shared" si="28"/>
        <v>167.67</v>
      </c>
      <c r="U71" s="16">
        <f t="shared" si="20"/>
        <v>464.53000000000009</v>
      </c>
      <c r="V71" s="16">
        <f t="shared" si="38"/>
        <v>632.20000000000005</v>
      </c>
      <c r="W71" s="14">
        <f>IF(MONTH(S71)=12,MAX(0,MIN(12*CuotaTipoFijo-12*V71,Z70-U71)),0)</f>
        <v>0</v>
      </c>
      <c r="X71" s="14">
        <f>SUM(T$7:T71)</f>
        <v>8010.5999999999976</v>
      </c>
      <c r="Y71" s="14">
        <f>SUM(U$7:U71)+SUM(W$7:W71)</f>
        <v>39504.799999999996</v>
      </c>
      <c r="Z71" s="14">
        <f t="shared" ref="Z71:Z134" si="41">$B$7-Y71</f>
        <v>160495.20000000001</v>
      </c>
    </row>
    <row r="72" spans="2:26" x14ac:dyDescent="0.25">
      <c r="B72" s="6">
        <f t="shared" si="11"/>
        <v>172158.37999999998</v>
      </c>
      <c r="C72" s="11">
        <f t="shared" si="12"/>
        <v>0.02</v>
      </c>
      <c r="D72" s="2">
        <f t="shared" si="13"/>
        <v>295</v>
      </c>
      <c r="F72" s="8">
        <f t="shared" si="14"/>
        <v>46541</v>
      </c>
      <c r="G72" s="16">
        <f t="shared" si="39"/>
        <v>286.93</v>
      </c>
      <c r="H72" s="16">
        <f t="shared" si="15"/>
        <v>452.31</v>
      </c>
      <c r="I72" s="16">
        <f t="shared" si="16"/>
        <v>739.24</v>
      </c>
      <c r="J72" s="14">
        <v>0</v>
      </c>
      <c r="K72" s="14">
        <f>SUM(G$7:G72)</f>
        <v>20495.910000000003</v>
      </c>
      <c r="L72" s="14">
        <f>SUM(H$7:H72)+SUM(J$7:J72)</f>
        <v>28293.930000000018</v>
      </c>
      <c r="M72" s="14">
        <f t="shared" si="40"/>
        <v>171706.06999999998</v>
      </c>
      <c r="O72" s="6">
        <f t="shared" ref="O72:O135" si="42">Z71</f>
        <v>160495.20000000001</v>
      </c>
      <c r="P72" s="11">
        <f t="shared" ref="P72:P135" si="43">IF(MONTH(S72)=1,MIN(IntMax,P71+CambioIntAnual),P71)</f>
        <v>1.2499999999999999E-2</v>
      </c>
      <c r="Q72" s="2">
        <f t="shared" si="17"/>
        <v>295</v>
      </c>
      <c r="S72" s="8">
        <f t="shared" si="18"/>
        <v>46541</v>
      </c>
      <c r="T72" s="16">
        <f t="shared" si="28"/>
        <v>167.18</v>
      </c>
      <c r="U72" s="16">
        <f t="shared" si="20"/>
        <v>465.02000000000004</v>
      </c>
      <c r="V72" s="16">
        <f t="shared" si="38"/>
        <v>632.20000000000005</v>
      </c>
      <c r="W72" s="14">
        <f>IF(MONTH(S72)=12,MAX(0,MIN(12*CuotaTipoFijo-12*V72,Z71-U72)),0)</f>
        <v>0</v>
      </c>
      <c r="X72" s="14">
        <f>SUM(T$7:T72)</f>
        <v>8177.7799999999979</v>
      </c>
      <c r="Y72" s="14">
        <f>SUM(U$7:U72)+SUM(W$7:W72)</f>
        <v>39969.82</v>
      </c>
      <c r="Z72" s="14">
        <f t="shared" si="41"/>
        <v>160030.18</v>
      </c>
    </row>
    <row r="73" spans="2:26" x14ac:dyDescent="0.25">
      <c r="B73" s="6">
        <f t="shared" ref="B73:B136" si="44">M72</f>
        <v>171706.06999999998</v>
      </c>
      <c r="C73" s="11">
        <f t="shared" ref="C73:C136" si="45">C72</f>
        <v>0.02</v>
      </c>
      <c r="D73" s="2">
        <f t="shared" ref="D73:D136" si="46">D72-1</f>
        <v>294</v>
      </c>
      <c r="F73" s="8">
        <f t="shared" ref="F73:F136" si="47">DATE(YEAR(F72),MONTH(F72)+1,DAY(F72))</f>
        <v>46571</v>
      </c>
      <c r="G73" s="16">
        <f t="shared" si="39"/>
        <v>286.18</v>
      </c>
      <c r="H73" s="16">
        <f t="shared" ref="H73:H136" si="48">I73-G73</f>
        <v>453.06</v>
      </c>
      <c r="I73" s="16">
        <f t="shared" ref="I73:I136" si="49">I72</f>
        <v>739.24</v>
      </c>
      <c r="J73" s="14">
        <v>0</v>
      </c>
      <c r="K73" s="14">
        <f>SUM(G$7:G73)</f>
        <v>20782.090000000004</v>
      </c>
      <c r="L73" s="14">
        <f>SUM(H$7:H73)+SUM(J$7:J73)</f>
        <v>28746.99000000002</v>
      </c>
      <c r="M73" s="14">
        <f t="shared" si="40"/>
        <v>171253.00999999998</v>
      </c>
      <c r="O73" s="6">
        <f t="shared" si="42"/>
        <v>160030.18</v>
      </c>
      <c r="P73" s="11">
        <f t="shared" si="43"/>
        <v>1.2499999999999999E-2</v>
      </c>
      <c r="Q73" s="2">
        <f t="shared" ref="Q73:Q136" si="50">Q72-1</f>
        <v>294</v>
      </c>
      <c r="S73" s="8">
        <f t="shared" ref="S73:S136" si="51">DATE(YEAR(S72),MONTH(S72)+1,DAY(S72))</f>
        <v>46571</v>
      </c>
      <c r="T73" s="16">
        <f t="shared" si="28"/>
        <v>166.7</v>
      </c>
      <c r="U73" s="16">
        <f t="shared" ref="U73:U136" si="52">V73-T73</f>
        <v>465.50000000000006</v>
      </c>
      <c r="V73" s="16">
        <f t="shared" si="38"/>
        <v>632.20000000000005</v>
      </c>
      <c r="W73" s="14">
        <f>IF(MONTH(S73)=12,MAX(0,MIN(12*CuotaTipoFijo-12*V73,Z72-U73)),0)</f>
        <v>0</v>
      </c>
      <c r="X73" s="14">
        <f>SUM(T$7:T73)</f>
        <v>8344.4799999999977</v>
      </c>
      <c r="Y73" s="14">
        <f>SUM(U$7:U73)+SUM(W$7:W73)</f>
        <v>40435.32</v>
      </c>
      <c r="Z73" s="14">
        <f t="shared" si="41"/>
        <v>159564.68</v>
      </c>
    </row>
    <row r="74" spans="2:26" x14ac:dyDescent="0.25">
      <c r="B74" s="6">
        <f t="shared" si="44"/>
        <v>171253.00999999998</v>
      </c>
      <c r="C74" s="11">
        <f t="shared" si="45"/>
        <v>0.02</v>
      </c>
      <c r="D74" s="2">
        <f t="shared" si="46"/>
        <v>293</v>
      </c>
      <c r="F74" s="8">
        <f t="shared" si="47"/>
        <v>46602</v>
      </c>
      <c r="G74" s="16">
        <f t="shared" si="39"/>
        <v>285.42</v>
      </c>
      <c r="H74" s="16">
        <f t="shared" si="48"/>
        <v>453.82</v>
      </c>
      <c r="I74" s="16">
        <f t="shared" si="49"/>
        <v>739.24</v>
      </c>
      <c r="J74" s="14">
        <v>0</v>
      </c>
      <c r="K74" s="14">
        <f>SUM(G$7:G74)</f>
        <v>21067.510000000002</v>
      </c>
      <c r="L74" s="14">
        <f>SUM(H$7:H74)+SUM(J$7:J74)</f>
        <v>29200.810000000019</v>
      </c>
      <c r="M74" s="14">
        <f t="shared" si="40"/>
        <v>170799.18999999997</v>
      </c>
      <c r="O74" s="6">
        <f t="shared" si="42"/>
        <v>159564.68</v>
      </c>
      <c r="P74" s="11">
        <f t="shared" si="43"/>
        <v>1.2499999999999999E-2</v>
      </c>
      <c r="Q74" s="2">
        <f t="shared" si="50"/>
        <v>293</v>
      </c>
      <c r="S74" s="8">
        <f t="shared" si="51"/>
        <v>46602</v>
      </c>
      <c r="T74" s="16">
        <f t="shared" si="28"/>
        <v>166.21</v>
      </c>
      <c r="U74" s="16">
        <f t="shared" si="52"/>
        <v>465.99</v>
      </c>
      <c r="V74" s="16">
        <f t="shared" si="38"/>
        <v>632.20000000000005</v>
      </c>
      <c r="W74" s="14">
        <f>IF(MONTH(S74)=12,MAX(0,MIN(12*CuotaTipoFijo-12*V74,Z73-U74)),0)</f>
        <v>0</v>
      </c>
      <c r="X74" s="14">
        <f>SUM(T$7:T74)</f>
        <v>8510.6899999999969</v>
      </c>
      <c r="Y74" s="14">
        <f>SUM(U$7:U74)+SUM(W$7:W74)</f>
        <v>40901.31</v>
      </c>
      <c r="Z74" s="14">
        <f t="shared" si="41"/>
        <v>159098.69</v>
      </c>
    </row>
    <row r="75" spans="2:26" x14ac:dyDescent="0.25">
      <c r="B75" s="6">
        <f t="shared" si="44"/>
        <v>170799.18999999997</v>
      </c>
      <c r="C75" s="11">
        <f t="shared" si="45"/>
        <v>0.02</v>
      </c>
      <c r="D75" s="2">
        <f t="shared" si="46"/>
        <v>292</v>
      </c>
      <c r="F75" s="8">
        <f t="shared" si="47"/>
        <v>46633</v>
      </c>
      <c r="G75" s="16">
        <f t="shared" si="39"/>
        <v>284.67</v>
      </c>
      <c r="H75" s="16">
        <f t="shared" si="48"/>
        <v>454.57</v>
      </c>
      <c r="I75" s="16">
        <f t="shared" si="49"/>
        <v>739.24</v>
      </c>
      <c r="J75" s="14">
        <v>0</v>
      </c>
      <c r="K75" s="14">
        <f>SUM(G$7:G75)</f>
        <v>21352.18</v>
      </c>
      <c r="L75" s="14">
        <f>SUM(H$7:H75)+SUM(J$7:J75)</f>
        <v>29655.380000000019</v>
      </c>
      <c r="M75" s="14">
        <f t="shared" si="40"/>
        <v>170344.62</v>
      </c>
      <c r="O75" s="6">
        <f t="shared" si="42"/>
        <v>159098.69</v>
      </c>
      <c r="P75" s="11">
        <f t="shared" si="43"/>
        <v>1.2499999999999999E-2</v>
      </c>
      <c r="Q75" s="2">
        <f t="shared" si="50"/>
        <v>292</v>
      </c>
      <c r="S75" s="8">
        <f t="shared" si="51"/>
        <v>46633</v>
      </c>
      <c r="T75" s="16">
        <f t="shared" si="28"/>
        <v>165.73</v>
      </c>
      <c r="U75" s="16">
        <f t="shared" si="52"/>
        <v>466.47</v>
      </c>
      <c r="V75" s="16">
        <f t="shared" si="38"/>
        <v>632.20000000000005</v>
      </c>
      <c r="W75" s="14">
        <f>IF(MONTH(S75)=12,MAX(0,MIN(12*CuotaTipoFijo-12*V75,Z74-U75)),0)</f>
        <v>0</v>
      </c>
      <c r="X75" s="14">
        <f>SUM(T$7:T75)</f>
        <v>8676.4199999999964</v>
      </c>
      <c r="Y75" s="14">
        <f>SUM(U$7:U75)+SUM(W$7:W75)</f>
        <v>41367.78</v>
      </c>
      <c r="Z75" s="14">
        <f t="shared" si="41"/>
        <v>158632.22</v>
      </c>
    </row>
    <row r="76" spans="2:26" x14ac:dyDescent="0.25">
      <c r="B76" s="6">
        <f t="shared" si="44"/>
        <v>170344.62</v>
      </c>
      <c r="C76" s="11">
        <f t="shared" si="45"/>
        <v>0.02</v>
      </c>
      <c r="D76" s="2">
        <f t="shared" si="46"/>
        <v>291</v>
      </c>
      <c r="F76" s="8">
        <f t="shared" si="47"/>
        <v>46663</v>
      </c>
      <c r="G76" s="16">
        <f t="shared" si="39"/>
        <v>283.91000000000003</v>
      </c>
      <c r="H76" s="16">
        <f t="shared" si="48"/>
        <v>455.33</v>
      </c>
      <c r="I76" s="16">
        <f t="shared" si="49"/>
        <v>739.24</v>
      </c>
      <c r="J76" s="14">
        <v>0</v>
      </c>
      <c r="K76" s="14">
        <f>SUM(G$7:G76)</f>
        <v>21636.09</v>
      </c>
      <c r="L76" s="14">
        <f>SUM(H$7:H76)+SUM(J$7:J76)</f>
        <v>30110.710000000021</v>
      </c>
      <c r="M76" s="14">
        <f t="shared" si="40"/>
        <v>169889.28999999998</v>
      </c>
      <c r="O76" s="6">
        <f t="shared" si="42"/>
        <v>158632.22</v>
      </c>
      <c r="P76" s="11">
        <f t="shared" si="43"/>
        <v>1.2499999999999999E-2</v>
      </c>
      <c r="Q76" s="2">
        <f t="shared" si="50"/>
        <v>291</v>
      </c>
      <c r="S76" s="8">
        <f t="shared" si="51"/>
        <v>46663</v>
      </c>
      <c r="T76" s="16">
        <f t="shared" si="28"/>
        <v>165.24</v>
      </c>
      <c r="U76" s="16">
        <f t="shared" si="52"/>
        <v>466.96000000000004</v>
      </c>
      <c r="V76" s="16">
        <f t="shared" si="38"/>
        <v>632.20000000000005</v>
      </c>
      <c r="W76" s="14">
        <f>IF(MONTH(S76)=12,MAX(0,MIN(12*CuotaTipoFijo-12*V76,Z75-U76)),0)</f>
        <v>0</v>
      </c>
      <c r="X76" s="14">
        <f>SUM(T$7:T76)</f>
        <v>8841.6599999999962</v>
      </c>
      <c r="Y76" s="14">
        <f>SUM(U$7:U76)+SUM(W$7:W76)</f>
        <v>41834.74</v>
      </c>
      <c r="Z76" s="14">
        <f t="shared" si="41"/>
        <v>158165.26</v>
      </c>
    </row>
    <row r="77" spans="2:26" x14ac:dyDescent="0.25">
      <c r="B77" s="6">
        <f t="shared" si="44"/>
        <v>169889.28999999998</v>
      </c>
      <c r="C77" s="11">
        <f t="shared" si="45"/>
        <v>0.02</v>
      </c>
      <c r="D77" s="2">
        <f t="shared" si="46"/>
        <v>290</v>
      </c>
      <c r="F77" s="8">
        <f t="shared" si="47"/>
        <v>46694</v>
      </c>
      <c r="G77" s="16">
        <f t="shared" si="39"/>
        <v>283.14999999999998</v>
      </c>
      <c r="H77" s="16">
        <f t="shared" si="48"/>
        <v>456.09000000000003</v>
      </c>
      <c r="I77" s="16">
        <f t="shared" si="49"/>
        <v>739.24</v>
      </c>
      <c r="J77" s="14">
        <v>0</v>
      </c>
      <c r="K77" s="14">
        <f>SUM(G$7:G77)</f>
        <v>21919.24</v>
      </c>
      <c r="L77" s="14">
        <f>SUM(H$7:H77)+SUM(J$7:J77)</f>
        <v>30566.800000000021</v>
      </c>
      <c r="M77" s="14">
        <f t="shared" si="40"/>
        <v>169433.19999999998</v>
      </c>
      <c r="O77" s="6">
        <f t="shared" si="42"/>
        <v>158165.26</v>
      </c>
      <c r="P77" s="11">
        <f t="shared" si="43"/>
        <v>1.2499999999999999E-2</v>
      </c>
      <c r="Q77" s="2">
        <f t="shared" si="50"/>
        <v>290</v>
      </c>
      <c r="S77" s="8">
        <f t="shared" si="51"/>
        <v>46694</v>
      </c>
      <c r="T77" s="16">
        <f t="shared" si="28"/>
        <v>164.76</v>
      </c>
      <c r="U77" s="16">
        <f t="shared" si="52"/>
        <v>467.44000000000005</v>
      </c>
      <c r="V77" s="16">
        <f t="shared" si="38"/>
        <v>632.20000000000005</v>
      </c>
      <c r="W77" s="14">
        <f>IF(MONTH(S77)=12,MAX(0,MIN(12*CuotaTipoFijo-12*V77,Z76-U77)),0)</f>
        <v>0</v>
      </c>
      <c r="X77" s="14">
        <f>SUM(T$7:T77)</f>
        <v>9006.4199999999964</v>
      </c>
      <c r="Y77" s="14">
        <f>SUM(U$7:U77)+SUM(W$7:W77)</f>
        <v>42302.18</v>
      </c>
      <c r="Z77" s="14">
        <f t="shared" si="41"/>
        <v>157697.82</v>
      </c>
    </row>
    <row r="78" spans="2:26" x14ac:dyDescent="0.25">
      <c r="B78" s="6">
        <f t="shared" si="44"/>
        <v>169433.19999999998</v>
      </c>
      <c r="C78" s="11">
        <f t="shared" si="45"/>
        <v>0.02</v>
      </c>
      <c r="D78" s="2">
        <f t="shared" si="46"/>
        <v>289</v>
      </c>
      <c r="F78" s="8">
        <f t="shared" si="47"/>
        <v>46724</v>
      </c>
      <c r="G78" s="16">
        <f t="shared" si="39"/>
        <v>282.39</v>
      </c>
      <c r="H78" s="16">
        <f t="shared" si="48"/>
        <v>456.85</v>
      </c>
      <c r="I78" s="16">
        <f t="shared" si="49"/>
        <v>739.24</v>
      </c>
      <c r="J78" s="14">
        <v>0</v>
      </c>
      <c r="K78" s="14">
        <f>SUM(G$7:G78)</f>
        <v>22201.63</v>
      </c>
      <c r="L78" s="14">
        <f>SUM(H$7:H78)+SUM(J$7:J78)</f>
        <v>31023.65000000002</v>
      </c>
      <c r="M78" s="14">
        <f t="shared" si="40"/>
        <v>168976.34999999998</v>
      </c>
      <c r="O78" s="6">
        <f t="shared" si="42"/>
        <v>157697.82</v>
      </c>
      <c r="P78" s="11">
        <f t="shared" si="43"/>
        <v>1.2499999999999999E-2</v>
      </c>
      <c r="Q78" s="2">
        <f t="shared" si="50"/>
        <v>289</v>
      </c>
      <c r="S78" s="8">
        <f t="shared" si="51"/>
        <v>46724</v>
      </c>
      <c r="T78" s="16">
        <f t="shared" si="28"/>
        <v>164.27</v>
      </c>
      <c r="U78" s="16">
        <f t="shared" si="52"/>
        <v>467.93000000000006</v>
      </c>
      <c r="V78" s="16">
        <f t="shared" si="38"/>
        <v>632.20000000000005</v>
      </c>
      <c r="W78" s="32">
        <f>IF(MONTH(S78)=12,MAX(0,MIN(12*CuotaTipoFijo-12*V78,Z77-U78)),0)</f>
        <v>1284.4800000000005</v>
      </c>
      <c r="X78" s="14">
        <f>SUM(T$7:T78)</f>
        <v>9170.6899999999969</v>
      </c>
      <c r="Y78" s="14">
        <f>SUM(U$7:U78)+SUM(W$7:W78)</f>
        <v>44054.590000000004</v>
      </c>
      <c r="Z78" s="14">
        <f t="shared" si="41"/>
        <v>155945.41</v>
      </c>
    </row>
    <row r="79" spans="2:26" x14ac:dyDescent="0.25">
      <c r="B79" s="6">
        <f t="shared" si="44"/>
        <v>168976.34999999998</v>
      </c>
      <c r="C79" s="11">
        <f t="shared" si="45"/>
        <v>0.02</v>
      </c>
      <c r="D79" s="2">
        <f t="shared" si="46"/>
        <v>288</v>
      </c>
      <c r="F79" s="8">
        <f t="shared" si="47"/>
        <v>46755</v>
      </c>
      <c r="G79" s="16">
        <f t="shared" si="39"/>
        <v>281.63</v>
      </c>
      <c r="H79" s="16">
        <f t="shared" si="48"/>
        <v>457.61</v>
      </c>
      <c r="I79" s="16">
        <f t="shared" si="49"/>
        <v>739.24</v>
      </c>
      <c r="J79" s="14">
        <v>0</v>
      </c>
      <c r="K79" s="14">
        <f>SUM(G$7:G79)</f>
        <v>22483.260000000002</v>
      </c>
      <c r="L79" s="14">
        <f>SUM(H$7:H79)+SUM(J$7:J79)</f>
        <v>31481.26000000002</v>
      </c>
      <c r="M79" s="14">
        <f t="shared" si="40"/>
        <v>168518.74</v>
      </c>
      <c r="O79" s="6">
        <f t="shared" si="42"/>
        <v>155945.41</v>
      </c>
      <c r="P79" s="11">
        <f t="shared" si="43"/>
        <v>1.3999999999999999E-2</v>
      </c>
      <c r="Q79" s="2">
        <f t="shared" si="50"/>
        <v>288</v>
      </c>
      <c r="S79" s="8">
        <f t="shared" si="51"/>
        <v>46755</v>
      </c>
      <c r="T79" s="21">
        <f t="shared" si="28"/>
        <v>181.94</v>
      </c>
      <c r="U79" s="21">
        <f t="shared" ref="U79:U142" si="53">IFERROR(ROUND(-CUMPRINC(P79/12,Q79,O79,1,1,0),2),0)</f>
        <v>455.91</v>
      </c>
      <c r="V79" s="21">
        <f t="shared" ref="V79:V142" si="54">T79+U79</f>
        <v>637.85</v>
      </c>
      <c r="W79" s="14">
        <f>IF(MONTH(S79)=12,MAX(0,MIN(12*CuotaTipoFijo-12*V79,Z78-U79)),0)</f>
        <v>0</v>
      </c>
      <c r="X79" s="14">
        <f>SUM(T$7:T79)</f>
        <v>9352.6299999999974</v>
      </c>
      <c r="Y79" s="14">
        <f>SUM(U$7:U79)+SUM(W$7:W79)</f>
        <v>44510.500000000007</v>
      </c>
      <c r="Z79" s="14">
        <f t="shared" si="41"/>
        <v>155489.5</v>
      </c>
    </row>
    <row r="80" spans="2:26" x14ac:dyDescent="0.25">
      <c r="B80" s="6">
        <f t="shared" si="44"/>
        <v>168518.74</v>
      </c>
      <c r="C80" s="11">
        <f t="shared" si="45"/>
        <v>0.02</v>
      </c>
      <c r="D80" s="2">
        <f t="shared" si="46"/>
        <v>287</v>
      </c>
      <c r="F80" s="8">
        <f t="shared" si="47"/>
        <v>46786</v>
      </c>
      <c r="G80" s="16">
        <f t="shared" si="39"/>
        <v>280.86</v>
      </c>
      <c r="H80" s="16">
        <f t="shared" si="48"/>
        <v>458.38</v>
      </c>
      <c r="I80" s="16">
        <f t="shared" si="49"/>
        <v>739.24</v>
      </c>
      <c r="J80" s="14">
        <v>0</v>
      </c>
      <c r="K80" s="14">
        <f>SUM(G$7:G80)</f>
        <v>22764.120000000003</v>
      </c>
      <c r="L80" s="14">
        <f>SUM(H$7:H80)+SUM(J$7:J80)</f>
        <v>31939.640000000021</v>
      </c>
      <c r="M80" s="14">
        <f t="shared" si="40"/>
        <v>168060.36</v>
      </c>
      <c r="O80" s="6">
        <f t="shared" si="42"/>
        <v>155489.5</v>
      </c>
      <c r="P80" s="11">
        <f t="shared" si="43"/>
        <v>1.3999999999999999E-2</v>
      </c>
      <c r="Q80" s="2">
        <f t="shared" si="50"/>
        <v>287</v>
      </c>
      <c r="S80" s="8">
        <f t="shared" si="51"/>
        <v>46786</v>
      </c>
      <c r="T80" s="16">
        <f t="shared" si="28"/>
        <v>181.4</v>
      </c>
      <c r="U80" s="16">
        <f t="shared" si="52"/>
        <v>456.45000000000005</v>
      </c>
      <c r="V80" s="16">
        <f t="shared" ref="V80:V143" si="55">V79</f>
        <v>637.85</v>
      </c>
      <c r="W80" s="14">
        <f>IF(MONTH(S80)=12,MAX(0,MIN(12*CuotaTipoFijo-12*V80,Z79-U80)),0)</f>
        <v>0</v>
      </c>
      <c r="X80" s="14">
        <f>SUM(T$7:T80)</f>
        <v>9534.029999999997</v>
      </c>
      <c r="Y80" s="14">
        <f>SUM(U$7:U80)+SUM(W$7:W80)</f>
        <v>44966.950000000004</v>
      </c>
      <c r="Z80" s="14">
        <f t="shared" si="41"/>
        <v>155033.04999999999</v>
      </c>
    </row>
    <row r="81" spans="2:26" x14ac:dyDescent="0.25">
      <c r="B81" s="6">
        <f t="shared" si="44"/>
        <v>168060.36</v>
      </c>
      <c r="C81" s="11">
        <f t="shared" si="45"/>
        <v>0.02</v>
      </c>
      <c r="D81" s="2">
        <f t="shared" si="46"/>
        <v>286</v>
      </c>
      <c r="F81" s="8">
        <f t="shared" si="47"/>
        <v>46815</v>
      </c>
      <c r="G81" s="16">
        <f t="shared" si="39"/>
        <v>280.10000000000002</v>
      </c>
      <c r="H81" s="16">
        <f t="shared" si="48"/>
        <v>459.14</v>
      </c>
      <c r="I81" s="16">
        <f t="shared" si="49"/>
        <v>739.24</v>
      </c>
      <c r="J81" s="14">
        <v>0</v>
      </c>
      <c r="K81" s="14">
        <f>SUM(G$7:G81)</f>
        <v>23044.22</v>
      </c>
      <c r="L81" s="14">
        <f>SUM(H$7:H81)+SUM(J$7:J81)</f>
        <v>32398.780000000021</v>
      </c>
      <c r="M81" s="14">
        <f t="shared" si="40"/>
        <v>167601.21999999997</v>
      </c>
      <c r="O81" s="6">
        <f t="shared" si="42"/>
        <v>155033.04999999999</v>
      </c>
      <c r="P81" s="11">
        <f t="shared" si="43"/>
        <v>1.3999999999999999E-2</v>
      </c>
      <c r="Q81" s="2">
        <f t="shared" si="50"/>
        <v>286</v>
      </c>
      <c r="S81" s="8">
        <f t="shared" si="51"/>
        <v>46815</v>
      </c>
      <c r="T81" s="16">
        <f t="shared" si="28"/>
        <v>180.87</v>
      </c>
      <c r="U81" s="16">
        <f t="shared" si="52"/>
        <v>456.98</v>
      </c>
      <c r="V81" s="16">
        <f t="shared" si="55"/>
        <v>637.85</v>
      </c>
      <c r="W81" s="14">
        <f>IF(MONTH(S81)=12,MAX(0,MIN(12*CuotaTipoFijo-12*V81,Z80-U81)),0)</f>
        <v>0</v>
      </c>
      <c r="X81" s="14">
        <f>SUM(T$7:T81)</f>
        <v>9714.8999999999978</v>
      </c>
      <c r="Y81" s="14">
        <f>SUM(U$7:U81)+SUM(W$7:W81)</f>
        <v>45423.930000000008</v>
      </c>
      <c r="Z81" s="14">
        <f t="shared" si="41"/>
        <v>154576.07</v>
      </c>
    </row>
    <row r="82" spans="2:26" x14ac:dyDescent="0.25">
      <c r="B82" s="6">
        <f t="shared" si="44"/>
        <v>167601.21999999997</v>
      </c>
      <c r="C82" s="11">
        <f t="shared" si="45"/>
        <v>0.02</v>
      </c>
      <c r="D82" s="2">
        <f t="shared" si="46"/>
        <v>285</v>
      </c>
      <c r="F82" s="8">
        <f t="shared" si="47"/>
        <v>46846</v>
      </c>
      <c r="G82" s="16">
        <f t="shared" si="39"/>
        <v>279.33999999999997</v>
      </c>
      <c r="H82" s="16">
        <f t="shared" si="48"/>
        <v>459.90000000000003</v>
      </c>
      <c r="I82" s="16">
        <f t="shared" si="49"/>
        <v>739.24</v>
      </c>
      <c r="J82" s="14">
        <v>0</v>
      </c>
      <c r="K82" s="14">
        <f>SUM(G$7:G82)</f>
        <v>23323.56</v>
      </c>
      <c r="L82" s="14">
        <f>SUM(H$7:H82)+SUM(J$7:J82)</f>
        <v>32858.680000000022</v>
      </c>
      <c r="M82" s="14">
        <f t="shared" si="40"/>
        <v>167141.31999999998</v>
      </c>
      <c r="O82" s="6">
        <f t="shared" si="42"/>
        <v>154576.07</v>
      </c>
      <c r="P82" s="11">
        <f t="shared" si="43"/>
        <v>1.3999999999999999E-2</v>
      </c>
      <c r="Q82" s="2">
        <f t="shared" si="50"/>
        <v>285</v>
      </c>
      <c r="S82" s="8">
        <f t="shared" si="51"/>
        <v>46846</v>
      </c>
      <c r="T82" s="16">
        <f t="shared" si="28"/>
        <v>180.34</v>
      </c>
      <c r="U82" s="16">
        <f t="shared" si="52"/>
        <v>457.51</v>
      </c>
      <c r="V82" s="16">
        <f t="shared" si="55"/>
        <v>637.85</v>
      </c>
      <c r="W82" s="14">
        <f>IF(MONTH(S82)=12,MAX(0,MIN(12*CuotaTipoFijo-12*V82,Z81-U82)),0)</f>
        <v>0</v>
      </c>
      <c r="X82" s="14">
        <f>SUM(T$7:T82)</f>
        <v>9895.239999999998</v>
      </c>
      <c r="Y82" s="14">
        <f>SUM(U$7:U82)+SUM(W$7:W82)</f>
        <v>45881.44000000001</v>
      </c>
      <c r="Z82" s="14">
        <f t="shared" si="41"/>
        <v>154118.56</v>
      </c>
    </row>
    <row r="83" spans="2:26" x14ac:dyDescent="0.25">
      <c r="B83" s="6">
        <f t="shared" si="44"/>
        <v>167141.31999999998</v>
      </c>
      <c r="C83" s="11">
        <f t="shared" si="45"/>
        <v>0.02</v>
      </c>
      <c r="D83" s="2">
        <f t="shared" si="46"/>
        <v>284</v>
      </c>
      <c r="F83" s="8">
        <f t="shared" si="47"/>
        <v>46876</v>
      </c>
      <c r="G83" s="16">
        <f t="shared" si="39"/>
        <v>278.57</v>
      </c>
      <c r="H83" s="16">
        <f t="shared" si="48"/>
        <v>460.67</v>
      </c>
      <c r="I83" s="16">
        <f t="shared" si="49"/>
        <v>739.24</v>
      </c>
      <c r="J83" s="14">
        <v>0</v>
      </c>
      <c r="K83" s="14">
        <f>SUM(G$7:G83)</f>
        <v>23602.13</v>
      </c>
      <c r="L83" s="14">
        <f>SUM(H$7:H83)+SUM(J$7:J83)</f>
        <v>33319.35000000002</v>
      </c>
      <c r="M83" s="14">
        <f t="shared" si="40"/>
        <v>166680.64999999997</v>
      </c>
      <c r="O83" s="6">
        <f t="shared" si="42"/>
        <v>154118.56</v>
      </c>
      <c r="P83" s="11">
        <f t="shared" si="43"/>
        <v>1.3999999999999999E-2</v>
      </c>
      <c r="Q83" s="2">
        <f t="shared" si="50"/>
        <v>284</v>
      </c>
      <c r="S83" s="8">
        <f t="shared" si="51"/>
        <v>46876</v>
      </c>
      <c r="T83" s="16">
        <f t="shared" si="28"/>
        <v>179.8</v>
      </c>
      <c r="U83" s="16">
        <f t="shared" si="52"/>
        <v>458.05</v>
      </c>
      <c r="V83" s="16">
        <f t="shared" si="55"/>
        <v>637.85</v>
      </c>
      <c r="W83" s="14">
        <f>IF(MONTH(S83)=12,MAX(0,MIN(12*CuotaTipoFijo-12*V83,Z82-U83)),0)</f>
        <v>0</v>
      </c>
      <c r="X83" s="14">
        <f>SUM(T$7:T83)</f>
        <v>10075.039999999997</v>
      </c>
      <c r="Y83" s="14">
        <f>SUM(U$7:U83)+SUM(W$7:W83)</f>
        <v>46339.490000000013</v>
      </c>
      <c r="Z83" s="14">
        <f t="shared" si="41"/>
        <v>153660.50999999998</v>
      </c>
    </row>
    <row r="84" spans="2:26" x14ac:dyDescent="0.25">
      <c r="B84" s="6">
        <f t="shared" si="44"/>
        <v>166680.64999999997</v>
      </c>
      <c r="C84" s="11">
        <f t="shared" si="45"/>
        <v>0.02</v>
      </c>
      <c r="D84" s="2">
        <f t="shared" si="46"/>
        <v>283</v>
      </c>
      <c r="F84" s="8">
        <f t="shared" si="47"/>
        <v>46907</v>
      </c>
      <c r="G84" s="16">
        <f t="shared" si="39"/>
        <v>277.8</v>
      </c>
      <c r="H84" s="16">
        <f t="shared" si="48"/>
        <v>461.44</v>
      </c>
      <c r="I84" s="16">
        <f t="shared" si="49"/>
        <v>739.24</v>
      </c>
      <c r="J84" s="14">
        <v>0</v>
      </c>
      <c r="K84" s="14">
        <f>SUM(G$7:G84)</f>
        <v>23879.93</v>
      </c>
      <c r="L84" s="14">
        <f>SUM(H$7:H84)+SUM(J$7:J84)</f>
        <v>33780.790000000023</v>
      </c>
      <c r="M84" s="14">
        <f t="shared" si="40"/>
        <v>166219.20999999996</v>
      </c>
      <c r="O84" s="6">
        <f t="shared" si="42"/>
        <v>153660.50999999998</v>
      </c>
      <c r="P84" s="11">
        <f t="shared" si="43"/>
        <v>1.3999999999999999E-2</v>
      </c>
      <c r="Q84" s="2">
        <f t="shared" si="50"/>
        <v>283</v>
      </c>
      <c r="S84" s="8">
        <f t="shared" si="51"/>
        <v>46907</v>
      </c>
      <c r="T84" s="16">
        <f t="shared" si="28"/>
        <v>179.27</v>
      </c>
      <c r="U84" s="16">
        <f t="shared" si="52"/>
        <v>458.58000000000004</v>
      </c>
      <c r="V84" s="16">
        <f t="shared" si="55"/>
        <v>637.85</v>
      </c>
      <c r="W84" s="14">
        <f>IF(MONTH(S84)=12,MAX(0,MIN(12*CuotaTipoFijo-12*V84,Z83-U84)),0)</f>
        <v>0</v>
      </c>
      <c r="X84" s="14">
        <f>SUM(T$7:T84)</f>
        <v>10254.309999999998</v>
      </c>
      <c r="Y84" s="14">
        <f>SUM(U$7:U84)+SUM(W$7:W84)</f>
        <v>46798.070000000014</v>
      </c>
      <c r="Z84" s="14">
        <f t="shared" si="41"/>
        <v>153201.93</v>
      </c>
    </row>
    <row r="85" spans="2:26" x14ac:dyDescent="0.25">
      <c r="B85" s="6">
        <f t="shared" si="44"/>
        <v>166219.20999999996</v>
      </c>
      <c r="C85" s="11">
        <f t="shared" si="45"/>
        <v>0.02</v>
      </c>
      <c r="D85" s="2">
        <f t="shared" si="46"/>
        <v>282</v>
      </c>
      <c r="F85" s="8">
        <f t="shared" si="47"/>
        <v>46937</v>
      </c>
      <c r="G85" s="16">
        <f t="shared" si="39"/>
        <v>277.02999999999997</v>
      </c>
      <c r="H85" s="16">
        <f t="shared" si="48"/>
        <v>462.21000000000004</v>
      </c>
      <c r="I85" s="16">
        <f t="shared" si="49"/>
        <v>739.24</v>
      </c>
      <c r="J85" s="14">
        <v>0</v>
      </c>
      <c r="K85" s="14">
        <f>SUM(G$7:G85)</f>
        <v>24156.959999999999</v>
      </c>
      <c r="L85" s="14">
        <f>SUM(H$7:H85)+SUM(J$7:J85)</f>
        <v>34243.000000000022</v>
      </c>
      <c r="M85" s="14">
        <f t="shared" si="40"/>
        <v>165756.99999999997</v>
      </c>
      <c r="O85" s="6">
        <f t="shared" si="42"/>
        <v>153201.93</v>
      </c>
      <c r="P85" s="11">
        <f t="shared" si="43"/>
        <v>1.3999999999999999E-2</v>
      </c>
      <c r="Q85" s="2">
        <f t="shared" si="50"/>
        <v>282</v>
      </c>
      <c r="S85" s="8">
        <f t="shared" si="51"/>
        <v>46937</v>
      </c>
      <c r="T85" s="16">
        <f t="shared" si="28"/>
        <v>178.74</v>
      </c>
      <c r="U85" s="16">
        <f t="shared" si="52"/>
        <v>459.11</v>
      </c>
      <c r="V85" s="16">
        <f t="shared" si="55"/>
        <v>637.85</v>
      </c>
      <c r="W85" s="14">
        <f>IF(MONTH(S85)=12,MAX(0,MIN(12*CuotaTipoFijo-12*V85,Z84-U85)),0)</f>
        <v>0</v>
      </c>
      <c r="X85" s="14">
        <f>SUM(T$7:T85)</f>
        <v>10433.049999999997</v>
      </c>
      <c r="Y85" s="14">
        <f>SUM(U$7:U85)+SUM(W$7:W85)</f>
        <v>47257.180000000015</v>
      </c>
      <c r="Z85" s="14">
        <f t="shared" si="41"/>
        <v>152742.81999999998</v>
      </c>
    </row>
    <row r="86" spans="2:26" x14ac:dyDescent="0.25">
      <c r="B86" s="6">
        <f t="shared" si="44"/>
        <v>165756.99999999997</v>
      </c>
      <c r="C86" s="11">
        <f t="shared" si="45"/>
        <v>0.02</v>
      </c>
      <c r="D86" s="2">
        <f t="shared" si="46"/>
        <v>281</v>
      </c>
      <c r="F86" s="8">
        <f t="shared" si="47"/>
        <v>46968</v>
      </c>
      <c r="G86" s="16">
        <f t="shared" si="39"/>
        <v>276.26</v>
      </c>
      <c r="H86" s="16">
        <f t="shared" si="48"/>
        <v>462.98</v>
      </c>
      <c r="I86" s="16">
        <f t="shared" si="49"/>
        <v>739.24</v>
      </c>
      <c r="J86" s="14">
        <v>0</v>
      </c>
      <c r="K86" s="14">
        <f>SUM(G$7:G86)</f>
        <v>24433.219999999998</v>
      </c>
      <c r="L86" s="14">
        <f>SUM(H$7:H86)+SUM(J$7:J86)</f>
        <v>34705.980000000025</v>
      </c>
      <c r="M86" s="14">
        <f t="shared" si="40"/>
        <v>165294.01999999996</v>
      </c>
      <c r="O86" s="6">
        <f t="shared" si="42"/>
        <v>152742.81999999998</v>
      </c>
      <c r="P86" s="11">
        <f t="shared" si="43"/>
        <v>1.3999999999999999E-2</v>
      </c>
      <c r="Q86" s="2">
        <f t="shared" si="50"/>
        <v>281</v>
      </c>
      <c r="S86" s="8">
        <f t="shared" si="51"/>
        <v>46968</v>
      </c>
      <c r="T86" s="16">
        <f t="shared" si="28"/>
        <v>178.2</v>
      </c>
      <c r="U86" s="16">
        <f t="shared" si="52"/>
        <v>459.65000000000003</v>
      </c>
      <c r="V86" s="16">
        <f t="shared" si="55"/>
        <v>637.85</v>
      </c>
      <c r="W86" s="14">
        <f>IF(MONTH(S86)=12,MAX(0,MIN(12*CuotaTipoFijo-12*V86,Z85-U86)),0)</f>
        <v>0</v>
      </c>
      <c r="X86" s="14">
        <f>SUM(T$7:T86)</f>
        <v>10611.249999999998</v>
      </c>
      <c r="Y86" s="14">
        <f>SUM(U$7:U86)+SUM(W$7:W86)</f>
        <v>47716.830000000016</v>
      </c>
      <c r="Z86" s="14">
        <f t="shared" si="41"/>
        <v>152283.16999999998</v>
      </c>
    </row>
    <row r="87" spans="2:26" x14ac:dyDescent="0.25">
      <c r="B87" s="6">
        <f t="shared" si="44"/>
        <v>165294.01999999996</v>
      </c>
      <c r="C87" s="11">
        <f t="shared" si="45"/>
        <v>0.02</v>
      </c>
      <c r="D87" s="2">
        <f t="shared" si="46"/>
        <v>280</v>
      </c>
      <c r="F87" s="8">
        <f t="shared" si="47"/>
        <v>46999</v>
      </c>
      <c r="G87" s="16">
        <f t="shared" si="39"/>
        <v>275.49</v>
      </c>
      <c r="H87" s="16">
        <f t="shared" si="48"/>
        <v>463.75</v>
      </c>
      <c r="I87" s="16">
        <f t="shared" si="49"/>
        <v>739.24</v>
      </c>
      <c r="J87" s="14">
        <v>0</v>
      </c>
      <c r="K87" s="14">
        <f>SUM(G$7:G87)</f>
        <v>24708.71</v>
      </c>
      <c r="L87" s="14">
        <f>SUM(H$7:H87)+SUM(J$7:J87)</f>
        <v>35169.730000000025</v>
      </c>
      <c r="M87" s="14">
        <f t="shared" si="40"/>
        <v>164830.26999999996</v>
      </c>
      <c r="O87" s="6">
        <f t="shared" si="42"/>
        <v>152283.16999999998</v>
      </c>
      <c r="P87" s="11">
        <f t="shared" si="43"/>
        <v>1.3999999999999999E-2</v>
      </c>
      <c r="Q87" s="2">
        <f t="shared" si="50"/>
        <v>280</v>
      </c>
      <c r="S87" s="8">
        <f t="shared" si="51"/>
        <v>46999</v>
      </c>
      <c r="T87" s="16">
        <f t="shared" si="28"/>
        <v>177.66</v>
      </c>
      <c r="U87" s="16">
        <f t="shared" si="52"/>
        <v>460.19000000000005</v>
      </c>
      <c r="V87" s="16">
        <f t="shared" si="55"/>
        <v>637.85</v>
      </c>
      <c r="W87" s="14">
        <f>IF(MONTH(S87)=12,MAX(0,MIN(12*CuotaTipoFijo-12*V87,Z86-U87)),0)</f>
        <v>0</v>
      </c>
      <c r="X87" s="14">
        <f>SUM(T$7:T87)</f>
        <v>10788.909999999998</v>
      </c>
      <c r="Y87" s="14">
        <f>SUM(U$7:U87)+SUM(W$7:W87)</f>
        <v>48177.020000000019</v>
      </c>
      <c r="Z87" s="14">
        <f t="shared" si="41"/>
        <v>151822.97999999998</v>
      </c>
    </row>
    <row r="88" spans="2:26" x14ac:dyDescent="0.25">
      <c r="B88" s="6">
        <f t="shared" si="44"/>
        <v>164830.26999999996</v>
      </c>
      <c r="C88" s="11">
        <f t="shared" si="45"/>
        <v>0.02</v>
      </c>
      <c r="D88" s="2">
        <f t="shared" si="46"/>
        <v>279</v>
      </c>
      <c r="F88" s="8">
        <f t="shared" si="47"/>
        <v>47029</v>
      </c>
      <c r="G88" s="16">
        <f t="shared" si="39"/>
        <v>274.72000000000003</v>
      </c>
      <c r="H88" s="16">
        <f t="shared" si="48"/>
        <v>464.52</v>
      </c>
      <c r="I88" s="16">
        <f t="shared" si="49"/>
        <v>739.24</v>
      </c>
      <c r="J88" s="14">
        <v>0</v>
      </c>
      <c r="K88" s="14">
        <f>SUM(G$7:G88)</f>
        <v>24983.43</v>
      </c>
      <c r="L88" s="14">
        <f>SUM(H$7:H88)+SUM(J$7:J88)</f>
        <v>35634.250000000022</v>
      </c>
      <c r="M88" s="14">
        <f t="shared" si="40"/>
        <v>164365.74999999997</v>
      </c>
      <c r="O88" s="6">
        <f t="shared" si="42"/>
        <v>151822.97999999998</v>
      </c>
      <c r="P88" s="11">
        <f t="shared" si="43"/>
        <v>1.3999999999999999E-2</v>
      </c>
      <c r="Q88" s="2">
        <f t="shared" si="50"/>
        <v>279</v>
      </c>
      <c r="S88" s="8">
        <f t="shared" si="51"/>
        <v>47029</v>
      </c>
      <c r="T88" s="16">
        <f t="shared" si="28"/>
        <v>177.13</v>
      </c>
      <c r="U88" s="16">
        <f t="shared" si="52"/>
        <v>460.72</v>
      </c>
      <c r="V88" s="16">
        <f t="shared" si="55"/>
        <v>637.85</v>
      </c>
      <c r="W88" s="14">
        <f>IF(MONTH(S88)=12,MAX(0,MIN(12*CuotaTipoFijo-12*V88,Z87-U88)),0)</f>
        <v>0</v>
      </c>
      <c r="X88" s="14">
        <f>SUM(T$7:T88)</f>
        <v>10966.039999999997</v>
      </c>
      <c r="Y88" s="14">
        <f>SUM(U$7:U88)+SUM(W$7:W88)</f>
        <v>48637.74000000002</v>
      </c>
      <c r="Z88" s="14">
        <f t="shared" si="41"/>
        <v>151362.25999999998</v>
      </c>
    </row>
    <row r="89" spans="2:26" x14ac:dyDescent="0.25">
      <c r="B89" s="6">
        <f t="shared" si="44"/>
        <v>164365.74999999997</v>
      </c>
      <c r="C89" s="11">
        <f t="shared" si="45"/>
        <v>0.02</v>
      </c>
      <c r="D89" s="2">
        <f t="shared" si="46"/>
        <v>278</v>
      </c>
      <c r="F89" s="8">
        <f t="shared" si="47"/>
        <v>47060</v>
      </c>
      <c r="G89" s="16">
        <f t="shared" si="39"/>
        <v>273.94</v>
      </c>
      <c r="H89" s="16">
        <f t="shared" si="48"/>
        <v>465.3</v>
      </c>
      <c r="I89" s="16">
        <f t="shared" si="49"/>
        <v>739.24</v>
      </c>
      <c r="J89" s="14">
        <v>0</v>
      </c>
      <c r="K89" s="14">
        <f>SUM(G$7:G89)</f>
        <v>25257.37</v>
      </c>
      <c r="L89" s="14">
        <f>SUM(H$7:H89)+SUM(J$7:J89)</f>
        <v>36099.550000000025</v>
      </c>
      <c r="M89" s="14">
        <f t="shared" si="40"/>
        <v>163900.44999999998</v>
      </c>
      <c r="O89" s="6">
        <f t="shared" si="42"/>
        <v>151362.25999999998</v>
      </c>
      <c r="P89" s="11">
        <f t="shared" si="43"/>
        <v>1.3999999999999999E-2</v>
      </c>
      <c r="Q89" s="2">
        <f t="shared" si="50"/>
        <v>278</v>
      </c>
      <c r="S89" s="8">
        <f t="shared" si="51"/>
        <v>47060</v>
      </c>
      <c r="T89" s="16">
        <f t="shared" si="28"/>
        <v>176.59</v>
      </c>
      <c r="U89" s="16">
        <f t="shared" si="52"/>
        <v>461.26</v>
      </c>
      <c r="V89" s="16">
        <f t="shared" si="55"/>
        <v>637.85</v>
      </c>
      <c r="W89" s="14">
        <f>IF(MONTH(S89)=12,MAX(0,MIN(12*CuotaTipoFijo-12*V89,Z88-U89)),0)</f>
        <v>0</v>
      </c>
      <c r="X89" s="14">
        <f>SUM(T$7:T89)</f>
        <v>11142.629999999997</v>
      </c>
      <c r="Y89" s="14">
        <f>SUM(U$7:U89)+SUM(W$7:W89)</f>
        <v>49099.000000000022</v>
      </c>
      <c r="Z89" s="14">
        <f t="shared" si="41"/>
        <v>150900.99999999997</v>
      </c>
    </row>
    <row r="90" spans="2:26" x14ac:dyDescent="0.25">
      <c r="B90" s="6">
        <f t="shared" si="44"/>
        <v>163900.44999999998</v>
      </c>
      <c r="C90" s="11">
        <f t="shared" si="45"/>
        <v>0.02</v>
      </c>
      <c r="D90" s="2">
        <f t="shared" si="46"/>
        <v>277</v>
      </c>
      <c r="F90" s="8">
        <f t="shared" si="47"/>
        <v>47090</v>
      </c>
      <c r="G90" s="16">
        <f t="shared" si="39"/>
        <v>273.17</v>
      </c>
      <c r="H90" s="16">
        <f t="shared" si="48"/>
        <v>466.07</v>
      </c>
      <c r="I90" s="16">
        <f t="shared" si="49"/>
        <v>739.24</v>
      </c>
      <c r="J90" s="14">
        <v>0</v>
      </c>
      <c r="K90" s="14">
        <f>SUM(G$7:G90)</f>
        <v>25530.539999999997</v>
      </c>
      <c r="L90" s="14">
        <f>SUM(H$7:H90)+SUM(J$7:J90)</f>
        <v>36565.620000000024</v>
      </c>
      <c r="M90" s="14">
        <f t="shared" si="40"/>
        <v>163434.37999999998</v>
      </c>
      <c r="O90" s="6">
        <f t="shared" si="42"/>
        <v>150900.99999999997</v>
      </c>
      <c r="P90" s="11">
        <f t="shared" si="43"/>
        <v>1.3999999999999999E-2</v>
      </c>
      <c r="Q90" s="2">
        <f t="shared" si="50"/>
        <v>277</v>
      </c>
      <c r="S90" s="8">
        <f t="shared" si="51"/>
        <v>47090</v>
      </c>
      <c r="T90" s="16">
        <f t="shared" si="28"/>
        <v>176.05</v>
      </c>
      <c r="U90" s="16">
        <f t="shared" si="52"/>
        <v>461.8</v>
      </c>
      <c r="V90" s="16">
        <f t="shared" si="55"/>
        <v>637.85</v>
      </c>
      <c r="W90" s="32">
        <f>IF(MONTH(S90)=12,MAX(0,MIN(12*CuotaTipoFijo-12*V90,Z89-U90)),0)</f>
        <v>1216.6800000000003</v>
      </c>
      <c r="X90" s="14">
        <f>SUM(T$7:T90)</f>
        <v>11318.679999999997</v>
      </c>
      <c r="Y90" s="14">
        <f>SUM(U$7:U90)+SUM(W$7:W90)</f>
        <v>50777.480000000025</v>
      </c>
      <c r="Z90" s="14">
        <f t="shared" si="41"/>
        <v>149222.51999999996</v>
      </c>
    </row>
    <row r="91" spans="2:26" x14ac:dyDescent="0.25">
      <c r="B91" s="6">
        <f t="shared" si="44"/>
        <v>163434.37999999998</v>
      </c>
      <c r="C91" s="11">
        <f t="shared" si="45"/>
        <v>0.02</v>
      </c>
      <c r="D91" s="2">
        <f t="shared" si="46"/>
        <v>276</v>
      </c>
      <c r="F91" s="8">
        <f t="shared" si="47"/>
        <v>47121</v>
      </c>
      <c r="G91" s="16">
        <f t="shared" si="39"/>
        <v>272.39</v>
      </c>
      <c r="H91" s="16">
        <f t="shared" si="48"/>
        <v>466.85</v>
      </c>
      <c r="I91" s="16">
        <f t="shared" si="49"/>
        <v>739.24</v>
      </c>
      <c r="J91" s="14">
        <v>0</v>
      </c>
      <c r="K91" s="14">
        <f>SUM(G$7:G91)</f>
        <v>25802.929999999997</v>
      </c>
      <c r="L91" s="14">
        <f>SUM(H$7:H91)+SUM(J$7:J91)</f>
        <v>37032.470000000023</v>
      </c>
      <c r="M91" s="14">
        <f t="shared" si="40"/>
        <v>162967.52999999997</v>
      </c>
      <c r="O91" s="6">
        <f t="shared" si="42"/>
        <v>149222.51999999996</v>
      </c>
      <c r="P91" s="11">
        <f t="shared" si="43"/>
        <v>1.5499999999999998E-2</v>
      </c>
      <c r="Q91" s="2">
        <f t="shared" si="50"/>
        <v>276</v>
      </c>
      <c r="S91" s="8">
        <f t="shared" si="51"/>
        <v>47121</v>
      </c>
      <c r="T91" s="21">
        <f t="shared" si="28"/>
        <v>192.75</v>
      </c>
      <c r="U91" s="21">
        <f t="shared" ref="U91:U154" si="56">IFERROR(ROUND(-CUMPRINC(P91/12,Q91,O91,1,1,0),2),0)</f>
        <v>450.35</v>
      </c>
      <c r="V91" s="21">
        <f t="shared" ref="V91:V154" si="57">T91+U91</f>
        <v>643.1</v>
      </c>
      <c r="W91" s="14">
        <f>IF(MONTH(S91)=12,MAX(0,MIN(12*CuotaTipoFijo-12*V91,Z90-U91)),0)</f>
        <v>0</v>
      </c>
      <c r="X91" s="14">
        <f>SUM(T$7:T91)</f>
        <v>11511.429999999997</v>
      </c>
      <c r="Y91" s="14">
        <f>SUM(U$7:U91)+SUM(W$7:W91)</f>
        <v>51227.830000000024</v>
      </c>
      <c r="Z91" s="14">
        <f t="shared" si="41"/>
        <v>148772.16999999998</v>
      </c>
    </row>
    <row r="92" spans="2:26" x14ac:dyDescent="0.25">
      <c r="B92" s="6">
        <f t="shared" si="44"/>
        <v>162967.52999999997</v>
      </c>
      <c r="C92" s="11">
        <f t="shared" si="45"/>
        <v>0.02</v>
      </c>
      <c r="D92" s="2">
        <f t="shared" si="46"/>
        <v>275</v>
      </c>
      <c r="F92" s="8">
        <f t="shared" si="47"/>
        <v>47152</v>
      </c>
      <c r="G92" s="16">
        <f t="shared" si="39"/>
        <v>271.61</v>
      </c>
      <c r="H92" s="16">
        <f t="shared" si="48"/>
        <v>467.63</v>
      </c>
      <c r="I92" s="16">
        <f t="shared" si="49"/>
        <v>739.24</v>
      </c>
      <c r="J92" s="14">
        <v>0</v>
      </c>
      <c r="K92" s="14">
        <f>SUM(G$7:G92)</f>
        <v>26074.539999999997</v>
      </c>
      <c r="L92" s="14">
        <f>SUM(H$7:H92)+SUM(J$7:J92)</f>
        <v>37500.10000000002</v>
      </c>
      <c r="M92" s="14">
        <f t="shared" si="40"/>
        <v>162499.89999999997</v>
      </c>
      <c r="O92" s="6">
        <f t="shared" si="42"/>
        <v>148772.16999999998</v>
      </c>
      <c r="P92" s="11">
        <f t="shared" si="43"/>
        <v>1.5499999999999998E-2</v>
      </c>
      <c r="Q92" s="2">
        <f t="shared" si="50"/>
        <v>275</v>
      </c>
      <c r="S92" s="8">
        <f t="shared" si="51"/>
        <v>47152</v>
      </c>
      <c r="T92" s="16">
        <f t="shared" si="28"/>
        <v>192.16</v>
      </c>
      <c r="U92" s="16">
        <f t="shared" si="52"/>
        <v>450.94000000000005</v>
      </c>
      <c r="V92" s="16">
        <f t="shared" ref="V92:V155" si="58">V91</f>
        <v>643.1</v>
      </c>
      <c r="W92" s="14">
        <f>IF(MONTH(S92)=12,MAX(0,MIN(12*CuotaTipoFijo-12*V92,Z91-U92)),0)</f>
        <v>0</v>
      </c>
      <c r="X92" s="14">
        <f>SUM(T$7:T92)</f>
        <v>11703.589999999997</v>
      </c>
      <c r="Y92" s="14">
        <f>SUM(U$7:U92)+SUM(W$7:W92)</f>
        <v>51678.770000000026</v>
      </c>
      <c r="Z92" s="14">
        <f t="shared" si="41"/>
        <v>148321.22999999998</v>
      </c>
    </row>
    <row r="93" spans="2:26" x14ac:dyDescent="0.25">
      <c r="B93" s="6">
        <f t="shared" si="44"/>
        <v>162499.89999999997</v>
      </c>
      <c r="C93" s="11">
        <f t="shared" si="45"/>
        <v>0.02</v>
      </c>
      <c r="D93" s="2">
        <f t="shared" si="46"/>
        <v>274</v>
      </c>
      <c r="F93" s="8">
        <f t="shared" si="47"/>
        <v>47180</v>
      </c>
      <c r="G93" s="16">
        <f t="shared" si="39"/>
        <v>270.83</v>
      </c>
      <c r="H93" s="16">
        <f t="shared" si="48"/>
        <v>468.41</v>
      </c>
      <c r="I93" s="16">
        <f t="shared" si="49"/>
        <v>739.24</v>
      </c>
      <c r="J93" s="14">
        <v>0</v>
      </c>
      <c r="K93" s="14">
        <f>SUM(G$7:G93)</f>
        <v>26345.37</v>
      </c>
      <c r="L93" s="14">
        <f>SUM(H$7:H93)+SUM(J$7:J93)</f>
        <v>37968.510000000024</v>
      </c>
      <c r="M93" s="14">
        <f t="shared" si="40"/>
        <v>162031.49</v>
      </c>
      <c r="O93" s="6">
        <f t="shared" si="42"/>
        <v>148321.22999999998</v>
      </c>
      <c r="P93" s="11">
        <f t="shared" si="43"/>
        <v>1.5499999999999998E-2</v>
      </c>
      <c r="Q93" s="2">
        <f t="shared" si="50"/>
        <v>274</v>
      </c>
      <c r="S93" s="8">
        <f t="shared" si="51"/>
        <v>47180</v>
      </c>
      <c r="T93" s="16">
        <f t="shared" si="28"/>
        <v>191.58</v>
      </c>
      <c r="U93" s="16">
        <f t="shared" si="52"/>
        <v>451.52</v>
      </c>
      <c r="V93" s="16">
        <f t="shared" si="58"/>
        <v>643.1</v>
      </c>
      <c r="W93" s="14">
        <f>IF(MONTH(S93)=12,MAX(0,MIN(12*CuotaTipoFijo-12*V93,Z92-U93)),0)</f>
        <v>0</v>
      </c>
      <c r="X93" s="14">
        <f>SUM(T$7:T93)</f>
        <v>11895.169999999996</v>
      </c>
      <c r="Y93" s="14">
        <f>SUM(U$7:U93)+SUM(W$7:W93)</f>
        <v>52130.290000000023</v>
      </c>
      <c r="Z93" s="14">
        <f t="shared" si="41"/>
        <v>147869.70999999996</v>
      </c>
    </row>
    <row r="94" spans="2:26" x14ac:dyDescent="0.25">
      <c r="B94" s="6">
        <f t="shared" si="44"/>
        <v>162031.49</v>
      </c>
      <c r="C94" s="11">
        <f t="shared" si="45"/>
        <v>0.02</v>
      </c>
      <c r="D94" s="2">
        <f t="shared" si="46"/>
        <v>273</v>
      </c>
      <c r="F94" s="8">
        <f t="shared" si="47"/>
        <v>47211</v>
      </c>
      <c r="G94" s="16">
        <f t="shared" si="39"/>
        <v>270.05</v>
      </c>
      <c r="H94" s="16">
        <f t="shared" si="48"/>
        <v>469.19</v>
      </c>
      <c r="I94" s="16">
        <f t="shared" si="49"/>
        <v>739.24</v>
      </c>
      <c r="J94" s="14">
        <v>0</v>
      </c>
      <c r="K94" s="14">
        <f>SUM(G$7:G94)</f>
        <v>26615.42</v>
      </c>
      <c r="L94" s="14">
        <f>SUM(H$7:H94)+SUM(J$7:J94)</f>
        <v>38437.700000000026</v>
      </c>
      <c r="M94" s="14">
        <f t="shared" si="40"/>
        <v>161562.29999999999</v>
      </c>
      <c r="O94" s="6">
        <f t="shared" si="42"/>
        <v>147869.70999999996</v>
      </c>
      <c r="P94" s="11">
        <f t="shared" si="43"/>
        <v>1.5499999999999998E-2</v>
      </c>
      <c r="Q94" s="2">
        <f t="shared" si="50"/>
        <v>273</v>
      </c>
      <c r="S94" s="8">
        <f t="shared" si="51"/>
        <v>47211</v>
      </c>
      <c r="T94" s="16">
        <f t="shared" si="28"/>
        <v>191</v>
      </c>
      <c r="U94" s="16">
        <f t="shared" si="52"/>
        <v>452.1</v>
      </c>
      <c r="V94" s="16">
        <f t="shared" si="58"/>
        <v>643.1</v>
      </c>
      <c r="W94" s="14">
        <f>IF(MONTH(S94)=12,MAX(0,MIN(12*CuotaTipoFijo-12*V94,Z93-U94)),0)</f>
        <v>0</v>
      </c>
      <c r="X94" s="14">
        <f>SUM(T$7:T94)</f>
        <v>12086.169999999996</v>
      </c>
      <c r="Y94" s="14">
        <f>SUM(U$7:U94)+SUM(W$7:W94)</f>
        <v>52582.390000000021</v>
      </c>
      <c r="Z94" s="14">
        <f t="shared" si="41"/>
        <v>147417.60999999999</v>
      </c>
    </row>
    <row r="95" spans="2:26" x14ac:dyDescent="0.25">
      <c r="B95" s="6">
        <f t="shared" si="44"/>
        <v>161562.29999999999</v>
      </c>
      <c r="C95" s="11">
        <f t="shared" si="45"/>
        <v>0.02</v>
      </c>
      <c r="D95" s="2">
        <f t="shared" si="46"/>
        <v>272</v>
      </c>
      <c r="F95" s="8">
        <f t="shared" si="47"/>
        <v>47241</v>
      </c>
      <c r="G95" s="16">
        <f t="shared" si="39"/>
        <v>269.27</v>
      </c>
      <c r="H95" s="16">
        <f t="shared" si="48"/>
        <v>469.97</v>
      </c>
      <c r="I95" s="16">
        <f t="shared" si="49"/>
        <v>739.24</v>
      </c>
      <c r="J95" s="14">
        <v>0</v>
      </c>
      <c r="K95" s="14">
        <f>SUM(G$7:G95)</f>
        <v>26884.69</v>
      </c>
      <c r="L95" s="14">
        <f>SUM(H$7:H95)+SUM(J$7:J95)</f>
        <v>38907.670000000027</v>
      </c>
      <c r="M95" s="14">
        <f t="shared" si="40"/>
        <v>161092.32999999996</v>
      </c>
      <c r="O95" s="6">
        <f t="shared" si="42"/>
        <v>147417.60999999999</v>
      </c>
      <c r="P95" s="11">
        <f t="shared" si="43"/>
        <v>1.5499999999999998E-2</v>
      </c>
      <c r="Q95" s="2">
        <f t="shared" si="50"/>
        <v>272</v>
      </c>
      <c r="S95" s="8">
        <f t="shared" si="51"/>
        <v>47241</v>
      </c>
      <c r="T95" s="16">
        <f t="shared" si="28"/>
        <v>190.41</v>
      </c>
      <c r="U95" s="16">
        <f t="shared" si="52"/>
        <v>452.69000000000005</v>
      </c>
      <c r="V95" s="16">
        <f t="shared" si="58"/>
        <v>643.1</v>
      </c>
      <c r="W95" s="14">
        <f>IF(MONTH(S95)=12,MAX(0,MIN(12*CuotaTipoFijo-12*V95,Z94-U95)),0)</f>
        <v>0</v>
      </c>
      <c r="X95" s="14">
        <f>SUM(T$7:T95)</f>
        <v>12276.579999999996</v>
      </c>
      <c r="Y95" s="14">
        <f>SUM(U$7:U95)+SUM(W$7:W95)</f>
        <v>53035.080000000024</v>
      </c>
      <c r="Z95" s="14">
        <f t="shared" si="41"/>
        <v>146964.91999999998</v>
      </c>
    </row>
    <row r="96" spans="2:26" x14ac:dyDescent="0.25">
      <c r="B96" s="6">
        <f t="shared" si="44"/>
        <v>161092.32999999996</v>
      </c>
      <c r="C96" s="11">
        <f t="shared" si="45"/>
        <v>0.02</v>
      </c>
      <c r="D96" s="2">
        <f t="shared" si="46"/>
        <v>271</v>
      </c>
      <c r="F96" s="8">
        <f t="shared" si="47"/>
        <v>47272</v>
      </c>
      <c r="G96" s="16">
        <f t="shared" si="39"/>
        <v>268.49</v>
      </c>
      <c r="H96" s="16">
        <f t="shared" si="48"/>
        <v>470.75</v>
      </c>
      <c r="I96" s="16">
        <f t="shared" si="49"/>
        <v>739.24</v>
      </c>
      <c r="J96" s="14">
        <v>0</v>
      </c>
      <c r="K96" s="14">
        <f>SUM(G$7:G96)</f>
        <v>27153.18</v>
      </c>
      <c r="L96" s="14">
        <f>SUM(H$7:H96)+SUM(J$7:J96)</f>
        <v>39378.420000000027</v>
      </c>
      <c r="M96" s="14">
        <f t="shared" si="40"/>
        <v>160621.57999999996</v>
      </c>
      <c r="O96" s="6">
        <f t="shared" si="42"/>
        <v>146964.91999999998</v>
      </c>
      <c r="P96" s="11">
        <f t="shared" si="43"/>
        <v>1.5499999999999998E-2</v>
      </c>
      <c r="Q96" s="2">
        <f t="shared" si="50"/>
        <v>271</v>
      </c>
      <c r="S96" s="8">
        <f t="shared" si="51"/>
        <v>47272</v>
      </c>
      <c r="T96" s="16">
        <f t="shared" ref="T96:T159" si="59">IFERROR(ROUND(-CUMIPMT(P96/12,Q96,O96,1,1,0),2),0)</f>
        <v>189.83</v>
      </c>
      <c r="U96" s="16">
        <f t="shared" si="52"/>
        <v>453.27</v>
      </c>
      <c r="V96" s="16">
        <f t="shared" si="58"/>
        <v>643.1</v>
      </c>
      <c r="W96" s="14">
        <f>IF(MONTH(S96)=12,MAX(0,MIN(12*CuotaTipoFijo-12*V96,Z95-U96)),0)</f>
        <v>0</v>
      </c>
      <c r="X96" s="14">
        <f>SUM(T$7:T96)</f>
        <v>12466.409999999996</v>
      </c>
      <c r="Y96" s="14">
        <f>SUM(U$7:U96)+SUM(W$7:W96)</f>
        <v>53488.35000000002</v>
      </c>
      <c r="Z96" s="14">
        <f t="shared" si="41"/>
        <v>146511.64999999997</v>
      </c>
    </row>
    <row r="97" spans="2:26" x14ac:dyDescent="0.25">
      <c r="B97" s="6">
        <f t="shared" si="44"/>
        <v>160621.57999999996</v>
      </c>
      <c r="C97" s="11">
        <f t="shared" si="45"/>
        <v>0.02</v>
      </c>
      <c r="D97" s="2">
        <f t="shared" si="46"/>
        <v>270</v>
      </c>
      <c r="F97" s="8">
        <f t="shared" si="47"/>
        <v>47302</v>
      </c>
      <c r="G97" s="16">
        <f t="shared" si="39"/>
        <v>267.7</v>
      </c>
      <c r="H97" s="16">
        <f t="shared" si="48"/>
        <v>471.54</v>
      </c>
      <c r="I97" s="16">
        <f t="shared" si="49"/>
        <v>739.24</v>
      </c>
      <c r="J97" s="14">
        <v>0</v>
      </c>
      <c r="K97" s="14">
        <f>SUM(G$7:G97)</f>
        <v>27420.880000000001</v>
      </c>
      <c r="L97" s="14">
        <f>SUM(H$7:H97)+SUM(J$7:J97)</f>
        <v>39849.960000000028</v>
      </c>
      <c r="M97" s="14">
        <f t="shared" si="40"/>
        <v>160150.03999999998</v>
      </c>
      <c r="O97" s="6">
        <f t="shared" si="42"/>
        <v>146511.64999999997</v>
      </c>
      <c r="P97" s="11">
        <f t="shared" si="43"/>
        <v>1.5499999999999998E-2</v>
      </c>
      <c r="Q97" s="2">
        <f t="shared" si="50"/>
        <v>270</v>
      </c>
      <c r="S97" s="8">
        <f t="shared" si="51"/>
        <v>47302</v>
      </c>
      <c r="T97" s="16">
        <f t="shared" si="59"/>
        <v>189.24</v>
      </c>
      <c r="U97" s="16">
        <f t="shared" si="52"/>
        <v>453.86</v>
      </c>
      <c r="V97" s="16">
        <f t="shared" si="58"/>
        <v>643.1</v>
      </c>
      <c r="W97" s="14">
        <f>IF(MONTH(S97)=12,MAX(0,MIN(12*CuotaTipoFijo-12*V97,Z96-U97)),0)</f>
        <v>0</v>
      </c>
      <c r="X97" s="14">
        <f>SUM(T$7:T97)</f>
        <v>12655.649999999996</v>
      </c>
      <c r="Y97" s="14">
        <f>SUM(U$7:U97)+SUM(W$7:W97)</f>
        <v>53942.210000000021</v>
      </c>
      <c r="Z97" s="14">
        <f t="shared" si="41"/>
        <v>146057.78999999998</v>
      </c>
    </row>
    <row r="98" spans="2:26" x14ac:dyDescent="0.25">
      <c r="B98" s="6">
        <f t="shared" si="44"/>
        <v>160150.03999999998</v>
      </c>
      <c r="C98" s="11">
        <f t="shared" si="45"/>
        <v>0.02</v>
      </c>
      <c r="D98" s="2">
        <f t="shared" si="46"/>
        <v>269</v>
      </c>
      <c r="F98" s="8">
        <f t="shared" si="47"/>
        <v>47333</v>
      </c>
      <c r="G98" s="16">
        <f t="shared" si="39"/>
        <v>266.92</v>
      </c>
      <c r="H98" s="16">
        <f t="shared" si="48"/>
        <v>472.32</v>
      </c>
      <c r="I98" s="16">
        <f t="shared" si="49"/>
        <v>739.24</v>
      </c>
      <c r="J98" s="14">
        <v>0</v>
      </c>
      <c r="K98" s="14">
        <f>SUM(G$7:G98)</f>
        <v>27687.8</v>
      </c>
      <c r="L98" s="14">
        <f>SUM(H$7:H98)+SUM(J$7:J98)</f>
        <v>40322.280000000028</v>
      </c>
      <c r="M98" s="14">
        <f t="shared" si="40"/>
        <v>159677.71999999997</v>
      </c>
      <c r="O98" s="6">
        <f t="shared" si="42"/>
        <v>146057.78999999998</v>
      </c>
      <c r="P98" s="11">
        <f t="shared" si="43"/>
        <v>1.5499999999999998E-2</v>
      </c>
      <c r="Q98" s="2">
        <f t="shared" si="50"/>
        <v>269</v>
      </c>
      <c r="S98" s="8">
        <f t="shared" si="51"/>
        <v>47333</v>
      </c>
      <c r="T98" s="16">
        <f t="shared" si="59"/>
        <v>188.66</v>
      </c>
      <c r="U98" s="16">
        <f t="shared" si="52"/>
        <v>454.44000000000005</v>
      </c>
      <c r="V98" s="16">
        <f t="shared" si="58"/>
        <v>643.1</v>
      </c>
      <c r="W98" s="14">
        <f>IF(MONTH(S98)=12,MAX(0,MIN(12*CuotaTipoFijo-12*V98,Z97-U98)),0)</f>
        <v>0</v>
      </c>
      <c r="X98" s="14">
        <f>SUM(T$7:T98)</f>
        <v>12844.309999999996</v>
      </c>
      <c r="Y98" s="14">
        <f>SUM(U$7:U98)+SUM(W$7:W98)</f>
        <v>54396.650000000023</v>
      </c>
      <c r="Z98" s="14">
        <f t="shared" si="41"/>
        <v>145603.34999999998</v>
      </c>
    </row>
    <row r="99" spans="2:26" x14ac:dyDescent="0.25">
      <c r="B99" s="6">
        <f t="shared" si="44"/>
        <v>159677.71999999997</v>
      </c>
      <c r="C99" s="11">
        <f t="shared" si="45"/>
        <v>0.02</v>
      </c>
      <c r="D99" s="2">
        <f t="shared" si="46"/>
        <v>268</v>
      </c>
      <c r="F99" s="8">
        <f t="shared" si="47"/>
        <v>47364</v>
      </c>
      <c r="G99" s="16">
        <f t="shared" si="39"/>
        <v>266.13</v>
      </c>
      <c r="H99" s="16">
        <f t="shared" si="48"/>
        <v>473.11</v>
      </c>
      <c r="I99" s="16">
        <f t="shared" si="49"/>
        <v>739.24</v>
      </c>
      <c r="J99" s="14">
        <v>0</v>
      </c>
      <c r="K99" s="14">
        <f>SUM(G$7:G99)</f>
        <v>27953.93</v>
      </c>
      <c r="L99" s="14">
        <f>SUM(H$7:H99)+SUM(J$7:J99)</f>
        <v>40795.390000000029</v>
      </c>
      <c r="M99" s="14">
        <f t="shared" si="40"/>
        <v>159204.60999999999</v>
      </c>
      <c r="O99" s="6">
        <f t="shared" si="42"/>
        <v>145603.34999999998</v>
      </c>
      <c r="P99" s="11">
        <f t="shared" si="43"/>
        <v>1.5499999999999998E-2</v>
      </c>
      <c r="Q99" s="2">
        <f t="shared" si="50"/>
        <v>268</v>
      </c>
      <c r="S99" s="8">
        <f t="shared" si="51"/>
        <v>47364</v>
      </c>
      <c r="T99" s="16">
        <f t="shared" si="59"/>
        <v>188.07</v>
      </c>
      <c r="U99" s="16">
        <f t="shared" si="52"/>
        <v>455.03000000000003</v>
      </c>
      <c r="V99" s="16">
        <f t="shared" si="58"/>
        <v>643.1</v>
      </c>
      <c r="W99" s="14">
        <f>IF(MONTH(S99)=12,MAX(0,MIN(12*CuotaTipoFijo-12*V99,Z98-U99)),0)</f>
        <v>0</v>
      </c>
      <c r="X99" s="14">
        <f>SUM(T$7:T99)</f>
        <v>13032.379999999996</v>
      </c>
      <c r="Y99" s="14">
        <f>SUM(U$7:U99)+SUM(W$7:W99)</f>
        <v>54851.680000000022</v>
      </c>
      <c r="Z99" s="14">
        <f t="shared" si="41"/>
        <v>145148.31999999998</v>
      </c>
    </row>
    <row r="100" spans="2:26" x14ac:dyDescent="0.25">
      <c r="B100" s="6">
        <f t="shared" si="44"/>
        <v>159204.60999999999</v>
      </c>
      <c r="C100" s="11">
        <f t="shared" si="45"/>
        <v>0.02</v>
      </c>
      <c r="D100" s="2">
        <f t="shared" si="46"/>
        <v>267</v>
      </c>
      <c r="F100" s="8">
        <f t="shared" si="47"/>
        <v>47394</v>
      </c>
      <c r="G100" s="16">
        <f t="shared" si="39"/>
        <v>265.33999999999997</v>
      </c>
      <c r="H100" s="16">
        <f t="shared" si="48"/>
        <v>473.90000000000003</v>
      </c>
      <c r="I100" s="16">
        <f t="shared" si="49"/>
        <v>739.24</v>
      </c>
      <c r="J100" s="14">
        <v>0</v>
      </c>
      <c r="K100" s="14">
        <f>SUM(G$7:G100)</f>
        <v>28219.27</v>
      </c>
      <c r="L100" s="14">
        <f>SUM(H$7:H100)+SUM(J$7:J100)</f>
        <v>41269.29000000003</v>
      </c>
      <c r="M100" s="14">
        <f t="shared" si="40"/>
        <v>158730.70999999996</v>
      </c>
      <c r="O100" s="6">
        <f t="shared" si="42"/>
        <v>145148.31999999998</v>
      </c>
      <c r="P100" s="11">
        <f t="shared" si="43"/>
        <v>1.5499999999999998E-2</v>
      </c>
      <c r="Q100" s="2">
        <f t="shared" si="50"/>
        <v>267</v>
      </c>
      <c r="S100" s="8">
        <f t="shared" si="51"/>
        <v>47394</v>
      </c>
      <c r="T100" s="16">
        <f t="shared" si="59"/>
        <v>187.48</v>
      </c>
      <c r="U100" s="16">
        <f t="shared" si="52"/>
        <v>455.62</v>
      </c>
      <c r="V100" s="16">
        <f t="shared" si="58"/>
        <v>643.1</v>
      </c>
      <c r="W100" s="14">
        <f>IF(MONTH(S100)=12,MAX(0,MIN(12*CuotaTipoFijo-12*V100,Z99-U100)),0)</f>
        <v>0</v>
      </c>
      <c r="X100" s="14">
        <f>SUM(T$7:T100)</f>
        <v>13219.859999999995</v>
      </c>
      <c r="Y100" s="14">
        <f>SUM(U$7:U100)+SUM(W$7:W100)</f>
        <v>55307.300000000025</v>
      </c>
      <c r="Z100" s="14">
        <f t="shared" si="41"/>
        <v>144692.69999999998</v>
      </c>
    </row>
    <row r="101" spans="2:26" x14ac:dyDescent="0.25">
      <c r="B101" s="6">
        <f t="shared" si="44"/>
        <v>158730.70999999996</v>
      </c>
      <c r="C101" s="11">
        <f t="shared" si="45"/>
        <v>0.02</v>
      </c>
      <c r="D101" s="2">
        <f t="shared" si="46"/>
        <v>266</v>
      </c>
      <c r="F101" s="8">
        <f t="shared" si="47"/>
        <v>47425</v>
      </c>
      <c r="G101" s="16">
        <f t="shared" si="39"/>
        <v>264.55</v>
      </c>
      <c r="H101" s="16">
        <f t="shared" si="48"/>
        <v>474.69</v>
      </c>
      <c r="I101" s="16">
        <f t="shared" si="49"/>
        <v>739.24</v>
      </c>
      <c r="J101" s="14">
        <v>0</v>
      </c>
      <c r="K101" s="14">
        <f>SUM(G$7:G101)</f>
        <v>28483.82</v>
      </c>
      <c r="L101" s="14">
        <f>SUM(H$7:H101)+SUM(J$7:J101)</f>
        <v>41743.980000000032</v>
      </c>
      <c r="M101" s="14">
        <f t="shared" si="40"/>
        <v>158256.01999999996</v>
      </c>
      <c r="O101" s="6">
        <f t="shared" si="42"/>
        <v>144692.69999999998</v>
      </c>
      <c r="P101" s="11">
        <f t="shared" si="43"/>
        <v>1.5499999999999998E-2</v>
      </c>
      <c r="Q101" s="2">
        <f t="shared" si="50"/>
        <v>266</v>
      </c>
      <c r="S101" s="8">
        <f t="shared" si="51"/>
        <v>47425</v>
      </c>
      <c r="T101" s="16">
        <f t="shared" si="59"/>
        <v>186.89</v>
      </c>
      <c r="U101" s="16">
        <f t="shared" si="52"/>
        <v>456.21000000000004</v>
      </c>
      <c r="V101" s="16">
        <f t="shared" si="58"/>
        <v>643.1</v>
      </c>
      <c r="W101" s="14">
        <f>IF(MONTH(S101)=12,MAX(0,MIN(12*CuotaTipoFijo-12*V101,Z100-U101)),0)</f>
        <v>0</v>
      </c>
      <c r="X101" s="14">
        <f>SUM(T$7:T101)</f>
        <v>13406.749999999995</v>
      </c>
      <c r="Y101" s="14">
        <f>SUM(U$7:U101)+SUM(W$7:W101)</f>
        <v>55763.510000000024</v>
      </c>
      <c r="Z101" s="14">
        <f t="shared" si="41"/>
        <v>144236.49</v>
      </c>
    </row>
    <row r="102" spans="2:26" x14ac:dyDescent="0.25">
      <c r="B102" s="6">
        <f t="shared" si="44"/>
        <v>158256.01999999996</v>
      </c>
      <c r="C102" s="11">
        <f t="shared" si="45"/>
        <v>0.02</v>
      </c>
      <c r="D102" s="2">
        <f t="shared" si="46"/>
        <v>265</v>
      </c>
      <c r="F102" s="8">
        <f t="shared" si="47"/>
        <v>47455</v>
      </c>
      <c r="G102" s="16">
        <f t="shared" si="39"/>
        <v>263.76</v>
      </c>
      <c r="H102" s="16">
        <f t="shared" si="48"/>
        <v>475.48</v>
      </c>
      <c r="I102" s="16">
        <f t="shared" si="49"/>
        <v>739.24</v>
      </c>
      <c r="J102" s="14">
        <v>0</v>
      </c>
      <c r="K102" s="14">
        <f>SUM(G$7:G102)</f>
        <v>28747.579999999998</v>
      </c>
      <c r="L102" s="14">
        <f>SUM(H$7:H102)+SUM(J$7:J102)</f>
        <v>42219.460000000036</v>
      </c>
      <c r="M102" s="14">
        <f t="shared" si="40"/>
        <v>157780.53999999998</v>
      </c>
      <c r="O102" s="6">
        <f t="shared" si="42"/>
        <v>144236.49</v>
      </c>
      <c r="P102" s="11">
        <f t="shared" si="43"/>
        <v>1.5499999999999998E-2</v>
      </c>
      <c r="Q102" s="2">
        <f t="shared" si="50"/>
        <v>265</v>
      </c>
      <c r="S102" s="8">
        <f t="shared" si="51"/>
        <v>47455</v>
      </c>
      <c r="T102" s="16">
        <f t="shared" si="59"/>
        <v>186.31</v>
      </c>
      <c r="U102" s="16">
        <f t="shared" si="52"/>
        <v>456.79</v>
      </c>
      <c r="V102" s="16">
        <f t="shared" si="58"/>
        <v>643.1</v>
      </c>
      <c r="W102" s="32">
        <f>IF(MONTH(S102)=12,MAX(0,MIN(12*CuotaTipoFijo-12*V102,Z101-U102)),0)</f>
        <v>1153.6800000000003</v>
      </c>
      <c r="X102" s="14">
        <f>SUM(T$7:T102)</f>
        <v>13593.059999999994</v>
      </c>
      <c r="Y102" s="14">
        <f>SUM(U$7:U102)+SUM(W$7:W102)</f>
        <v>57373.980000000025</v>
      </c>
      <c r="Z102" s="14">
        <f t="shared" si="41"/>
        <v>142626.01999999996</v>
      </c>
    </row>
    <row r="103" spans="2:26" x14ac:dyDescent="0.25">
      <c r="B103" s="6">
        <f t="shared" si="44"/>
        <v>157780.53999999998</v>
      </c>
      <c r="C103" s="11">
        <f t="shared" si="45"/>
        <v>0.02</v>
      </c>
      <c r="D103" s="2">
        <f t="shared" si="46"/>
        <v>264</v>
      </c>
      <c r="F103" s="8">
        <f t="shared" si="47"/>
        <v>47486</v>
      </c>
      <c r="G103" s="16">
        <f t="shared" si="39"/>
        <v>262.97000000000003</v>
      </c>
      <c r="H103" s="16">
        <f t="shared" si="48"/>
        <v>476.27</v>
      </c>
      <c r="I103" s="16">
        <f t="shared" si="49"/>
        <v>739.24</v>
      </c>
      <c r="J103" s="14">
        <v>0</v>
      </c>
      <c r="K103" s="14">
        <f>SUM(G$7:G103)</f>
        <v>29010.55</v>
      </c>
      <c r="L103" s="14">
        <f>SUM(H$7:H103)+SUM(J$7:J103)</f>
        <v>42695.730000000032</v>
      </c>
      <c r="M103" s="14">
        <f t="shared" si="40"/>
        <v>157304.26999999996</v>
      </c>
      <c r="O103" s="6">
        <f t="shared" si="42"/>
        <v>142626.01999999996</v>
      </c>
      <c r="P103" s="11">
        <f t="shared" si="43"/>
        <v>1.6999999999999998E-2</v>
      </c>
      <c r="Q103" s="2">
        <f t="shared" si="50"/>
        <v>264</v>
      </c>
      <c r="S103" s="8">
        <f t="shared" si="51"/>
        <v>47486</v>
      </c>
      <c r="T103" s="21">
        <f t="shared" si="59"/>
        <v>202.05</v>
      </c>
      <c r="U103" s="21">
        <f t="shared" ref="U103:U166" si="60">IFERROR(ROUND(-CUMPRINC(P103/12,Q103,O103,1,1,0),2),0)</f>
        <v>445.88</v>
      </c>
      <c r="V103" s="21">
        <f t="shared" ref="V103:V166" si="61">T103+U103</f>
        <v>647.93000000000006</v>
      </c>
      <c r="W103" s="14">
        <f>IF(MONTH(S103)=12,MAX(0,MIN(12*CuotaTipoFijo-12*V103,Z102-U103)),0)</f>
        <v>0</v>
      </c>
      <c r="X103" s="14">
        <f>SUM(T$7:T103)</f>
        <v>13795.109999999993</v>
      </c>
      <c r="Y103" s="14">
        <f>SUM(U$7:U103)+SUM(W$7:W103)</f>
        <v>57819.860000000022</v>
      </c>
      <c r="Z103" s="14">
        <f t="shared" si="41"/>
        <v>142180.13999999998</v>
      </c>
    </row>
    <row r="104" spans="2:26" x14ac:dyDescent="0.25">
      <c r="B104" s="6">
        <f t="shared" si="44"/>
        <v>157304.26999999996</v>
      </c>
      <c r="C104" s="11">
        <f t="shared" si="45"/>
        <v>0.02</v>
      </c>
      <c r="D104" s="2">
        <f t="shared" si="46"/>
        <v>263</v>
      </c>
      <c r="F104" s="8">
        <f t="shared" si="47"/>
        <v>47517</v>
      </c>
      <c r="G104" s="16">
        <f t="shared" si="39"/>
        <v>262.17</v>
      </c>
      <c r="H104" s="16">
        <f t="shared" si="48"/>
        <v>477.07</v>
      </c>
      <c r="I104" s="16">
        <f t="shared" si="49"/>
        <v>739.24</v>
      </c>
      <c r="J104" s="14">
        <v>0</v>
      </c>
      <c r="K104" s="14">
        <f>SUM(G$7:G104)</f>
        <v>29272.719999999998</v>
      </c>
      <c r="L104" s="14">
        <f>SUM(H$7:H104)+SUM(J$7:J104)</f>
        <v>43172.800000000032</v>
      </c>
      <c r="M104" s="14">
        <f t="shared" si="40"/>
        <v>156827.19999999995</v>
      </c>
      <c r="O104" s="6">
        <f t="shared" si="42"/>
        <v>142180.13999999998</v>
      </c>
      <c r="P104" s="11">
        <f t="shared" si="43"/>
        <v>1.6999999999999998E-2</v>
      </c>
      <c r="Q104" s="2">
        <f t="shared" si="50"/>
        <v>263</v>
      </c>
      <c r="S104" s="8">
        <f t="shared" si="51"/>
        <v>47517</v>
      </c>
      <c r="T104" s="16">
        <f t="shared" si="59"/>
        <v>201.42</v>
      </c>
      <c r="U104" s="16">
        <f t="shared" si="52"/>
        <v>446.5100000000001</v>
      </c>
      <c r="V104" s="16">
        <f t="shared" ref="V104:V167" si="62">V103</f>
        <v>647.93000000000006</v>
      </c>
      <c r="W104" s="14">
        <f>IF(MONTH(S104)=12,MAX(0,MIN(12*CuotaTipoFijo-12*V104,Z103-U104)),0)</f>
        <v>0</v>
      </c>
      <c r="X104" s="14">
        <f>SUM(T$7:T104)</f>
        <v>13996.529999999993</v>
      </c>
      <c r="Y104" s="14">
        <f>SUM(U$7:U104)+SUM(W$7:W104)</f>
        <v>58266.370000000024</v>
      </c>
      <c r="Z104" s="14">
        <f t="shared" si="41"/>
        <v>141733.62999999998</v>
      </c>
    </row>
    <row r="105" spans="2:26" x14ac:dyDescent="0.25">
      <c r="B105" s="6">
        <f t="shared" si="44"/>
        <v>156827.19999999995</v>
      </c>
      <c r="C105" s="11">
        <f t="shared" si="45"/>
        <v>0.02</v>
      </c>
      <c r="D105" s="2">
        <f t="shared" si="46"/>
        <v>262</v>
      </c>
      <c r="F105" s="8">
        <f t="shared" si="47"/>
        <v>47545</v>
      </c>
      <c r="G105" s="16">
        <f t="shared" si="39"/>
        <v>261.38</v>
      </c>
      <c r="H105" s="16">
        <f t="shared" si="48"/>
        <v>477.86</v>
      </c>
      <c r="I105" s="16">
        <f t="shared" si="49"/>
        <v>739.24</v>
      </c>
      <c r="J105" s="14">
        <v>0</v>
      </c>
      <c r="K105" s="14">
        <f>SUM(G$7:G105)</f>
        <v>29534.1</v>
      </c>
      <c r="L105" s="14">
        <f>SUM(H$7:H105)+SUM(J$7:J105)</f>
        <v>43650.660000000033</v>
      </c>
      <c r="M105" s="14">
        <f t="shared" si="40"/>
        <v>156349.33999999997</v>
      </c>
      <c r="O105" s="6">
        <f t="shared" si="42"/>
        <v>141733.62999999998</v>
      </c>
      <c r="P105" s="11">
        <f t="shared" si="43"/>
        <v>1.6999999999999998E-2</v>
      </c>
      <c r="Q105" s="2">
        <f t="shared" si="50"/>
        <v>262</v>
      </c>
      <c r="S105" s="8">
        <f t="shared" si="51"/>
        <v>47545</v>
      </c>
      <c r="T105" s="16">
        <f t="shared" si="59"/>
        <v>200.79</v>
      </c>
      <c r="U105" s="16">
        <f t="shared" si="52"/>
        <v>447.1400000000001</v>
      </c>
      <c r="V105" s="16">
        <f t="shared" si="62"/>
        <v>647.93000000000006</v>
      </c>
      <c r="W105" s="14">
        <f>IF(MONTH(S105)=12,MAX(0,MIN(12*CuotaTipoFijo-12*V105,Z104-U105)),0)</f>
        <v>0</v>
      </c>
      <c r="X105" s="14">
        <f>SUM(T$7:T105)</f>
        <v>14197.319999999994</v>
      </c>
      <c r="Y105" s="14">
        <f>SUM(U$7:U105)+SUM(W$7:W105)</f>
        <v>58713.510000000024</v>
      </c>
      <c r="Z105" s="14">
        <f t="shared" si="41"/>
        <v>141286.49</v>
      </c>
    </row>
    <row r="106" spans="2:26" x14ac:dyDescent="0.25">
      <c r="B106" s="6">
        <f t="shared" si="44"/>
        <v>156349.33999999997</v>
      </c>
      <c r="C106" s="11">
        <f t="shared" si="45"/>
        <v>0.02</v>
      </c>
      <c r="D106" s="2">
        <f t="shared" si="46"/>
        <v>261</v>
      </c>
      <c r="F106" s="8">
        <f t="shared" si="47"/>
        <v>47576</v>
      </c>
      <c r="G106" s="16">
        <f t="shared" si="39"/>
        <v>260.58</v>
      </c>
      <c r="H106" s="16">
        <f t="shared" si="48"/>
        <v>478.66</v>
      </c>
      <c r="I106" s="16">
        <f t="shared" si="49"/>
        <v>739.24</v>
      </c>
      <c r="J106" s="14">
        <v>0</v>
      </c>
      <c r="K106" s="14">
        <f>SUM(G$7:G106)</f>
        <v>29794.68</v>
      </c>
      <c r="L106" s="14">
        <f>SUM(H$7:H106)+SUM(J$7:J106)</f>
        <v>44129.320000000036</v>
      </c>
      <c r="M106" s="14">
        <f t="shared" si="40"/>
        <v>155870.67999999996</v>
      </c>
      <c r="O106" s="6">
        <f t="shared" si="42"/>
        <v>141286.49</v>
      </c>
      <c r="P106" s="11">
        <f t="shared" si="43"/>
        <v>1.6999999999999998E-2</v>
      </c>
      <c r="Q106" s="2">
        <f t="shared" si="50"/>
        <v>261</v>
      </c>
      <c r="S106" s="8">
        <f t="shared" si="51"/>
        <v>47576</v>
      </c>
      <c r="T106" s="16">
        <f t="shared" si="59"/>
        <v>200.16</v>
      </c>
      <c r="U106" s="16">
        <f t="shared" si="52"/>
        <v>447.7700000000001</v>
      </c>
      <c r="V106" s="16">
        <f t="shared" si="62"/>
        <v>647.93000000000006</v>
      </c>
      <c r="W106" s="14">
        <f>IF(MONTH(S106)=12,MAX(0,MIN(12*CuotaTipoFijo-12*V106,Z105-U106)),0)</f>
        <v>0</v>
      </c>
      <c r="X106" s="14">
        <f>SUM(T$7:T106)</f>
        <v>14397.479999999994</v>
      </c>
      <c r="Y106" s="14">
        <f>SUM(U$7:U106)+SUM(W$7:W106)</f>
        <v>59161.280000000021</v>
      </c>
      <c r="Z106" s="14">
        <f t="shared" si="41"/>
        <v>140838.71999999997</v>
      </c>
    </row>
    <row r="107" spans="2:26" x14ac:dyDescent="0.25">
      <c r="B107" s="6">
        <f t="shared" si="44"/>
        <v>155870.67999999996</v>
      </c>
      <c r="C107" s="11">
        <f t="shared" si="45"/>
        <v>0.02</v>
      </c>
      <c r="D107" s="2">
        <f t="shared" si="46"/>
        <v>260</v>
      </c>
      <c r="F107" s="8">
        <f t="shared" si="47"/>
        <v>47606</v>
      </c>
      <c r="G107" s="16">
        <f t="shared" si="39"/>
        <v>259.77999999999997</v>
      </c>
      <c r="H107" s="16">
        <f t="shared" si="48"/>
        <v>479.46000000000004</v>
      </c>
      <c r="I107" s="16">
        <f t="shared" si="49"/>
        <v>739.24</v>
      </c>
      <c r="J107" s="14">
        <v>0</v>
      </c>
      <c r="K107" s="14">
        <f>SUM(G$7:G107)</f>
        <v>30054.46</v>
      </c>
      <c r="L107" s="14">
        <f>SUM(H$7:H107)+SUM(J$7:J107)</f>
        <v>44608.780000000035</v>
      </c>
      <c r="M107" s="14">
        <f t="shared" si="40"/>
        <v>155391.21999999997</v>
      </c>
      <c r="O107" s="6">
        <f t="shared" si="42"/>
        <v>140838.71999999997</v>
      </c>
      <c r="P107" s="11">
        <f t="shared" si="43"/>
        <v>1.6999999999999998E-2</v>
      </c>
      <c r="Q107" s="2">
        <f t="shared" si="50"/>
        <v>260</v>
      </c>
      <c r="S107" s="8">
        <f t="shared" si="51"/>
        <v>47606</v>
      </c>
      <c r="T107" s="16">
        <f t="shared" si="59"/>
        <v>199.52</v>
      </c>
      <c r="U107" s="16">
        <f t="shared" si="52"/>
        <v>448.41000000000008</v>
      </c>
      <c r="V107" s="16">
        <f t="shared" si="62"/>
        <v>647.93000000000006</v>
      </c>
      <c r="W107" s="14">
        <f>IF(MONTH(S107)=12,MAX(0,MIN(12*CuotaTipoFijo-12*V107,Z106-U107)),0)</f>
        <v>0</v>
      </c>
      <c r="X107" s="14">
        <f>SUM(T$7:T107)</f>
        <v>14596.999999999995</v>
      </c>
      <c r="Y107" s="14">
        <f>SUM(U$7:U107)+SUM(W$7:W107)</f>
        <v>59609.690000000024</v>
      </c>
      <c r="Z107" s="14">
        <f t="shared" si="41"/>
        <v>140390.30999999997</v>
      </c>
    </row>
    <row r="108" spans="2:26" x14ac:dyDescent="0.25">
      <c r="B108" s="6">
        <f t="shared" si="44"/>
        <v>155391.21999999997</v>
      </c>
      <c r="C108" s="11">
        <f t="shared" si="45"/>
        <v>0.02</v>
      </c>
      <c r="D108" s="2">
        <f t="shared" si="46"/>
        <v>259</v>
      </c>
      <c r="F108" s="8">
        <f t="shared" si="47"/>
        <v>47637</v>
      </c>
      <c r="G108" s="16">
        <f t="shared" si="39"/>
        <v>258.99</v>
      </c>
      <c r="H108" s="16">
        <f t="shared" si="48"/>
        <v>480.25</v>
      </c>
      <c r="I108" s="16">
        <f t="shared" si="49"/>
        <v>739.24</v>
      </c>
      <c r="J108" s="14">
        <v>0</v>
      </c>
      <c r="K108" s="14">
        <f>SUM(G$7:G108)</f>
        <v>30313.45</v>
      </c>
      <c r="L108" s="14">
        <f>SUM(H$7:H108)+SUM(J$7:J108)</f>
        <v>45089.030000000035</v>
      </c>
      <c r="M108" s="14">
        <f t="shared" si="40"/>
        <v>154910.96999999997</v>
      </c>
      <c r="O108" s="6">
        <f t="shared" si="42"/>
        <v>140390.30999999997</v>
      </c>
      <c r="P108" s="11">
        <f t="shared" si="43"/>
        <v>1.6999999999999998E-2</v>
      </c>
      <c r="Q108" s="2">
        <f t="shared" si="50"/>
        <v>259</v>
      </c>
      <c r="S108" s="8">
        <f t="shared" si="51"/>
        <v>47637</v>
      </c>
      <c r="T108" s="16">
        <f t="shared" si="59"/>
        <v>198.89</v>
      </c>
      <c r="U108" s="16">
        <f t="shared" si="52"/>
        <v>449.04000000000008</v>
      </c>
      <c r="V108" s="16">
        <f t="shared" si="62"/>
        <v>647.93000000000006</v>
      </c>
      <c r="W108" s="14">
        <f>IF(MONTH(S108)=12,MAX(0,MIN(12*CuotaTipoFijo-12*V108,Z107-U108)),0)</f>
        <v>0</v>
      </c>
      <c r="X108" s="14">
        <f>SUM(T$7:T108)</f>
        <v>14795.889999999994</v>
      </c>
      <c r="Y108" s="14">
        <f>SUM(U$7:U108)+SUM(W$7:W108)</f>
        <v>60058.730000000025</v>
      </c>
      <c r="Z108" s="14">
        <f t="shared" si="41"/>
        <v>139941.26999999996</v>
      </c>
    </row>
    <row r="109" spans="2:26" x14ac:dyDescent="0.25">
      <c r="B109" s="6">
        <f t="shared" si="44"/>
        <v>154910.96999999997</v>
      </c>
      <c r="C109" s="11">
        <f t="shared" si="45"/>
        <v>0.02</v>
      </c>
      <c r="D109" s="2">
        <f t="shared" si="46"/>
        <v>258</v>
      </c>
      <c r="F109" s="8">
        <f t="shared" si="47"/>
        <v>47667</v>
      </c>
      <c r="G109" s="16">
        <f t="shared" si="39"/>
        <v>258.18</v>
      </c>
      <c r="H109" s="16">
        <f t="shared" si="48"/>
        <v>481.06</v>
      </c>
      <c r="I109" s="16">
        <f t="shared" si="49"/>
        <v>739.24</v>
      </c>
      <c r="J109" s="14">
        <v>0</v>
      </c>
      <c r="K109" s="14">
        <f>SUM(G$7:G109)</f>
        <v>30571.63</v>
      </c>
      <c r="L109" s="14">
        <f>SUM(H$7:H109)+SUM(J$7:J109)</f>
        <v>45570.090000000033</v>
      </c>
      <c r="M109" s="14">
        <f t="shared" si="40"/>
        <v>154429.90999999997</v>
      </c>
      <c r="O109" s="6">
        <f t="shared" si="42"/>
        <v>139941.26999999996</v>
      </c>
      <c r="P109" s="11">
        <f t="shared" si="43"/>
        <v>1.6999999999999998E-2</v>
      </c>
      <c r="Q109" s="2">
        <f t="shared" si="50"/>
        <v>258</v>
      </c>
      <c r="S109" s="8">
        <f t="shared" si="51"/>
        <v>47667</v>
      </c>
      <c r="T109" s="16">
        <f t="shared" si="59"/>
        <v>198.25</v>
      </c>
      <c r="U109" s="16">
        <f t="shared" si="52"/>
        <v>449.68000000000006</v>
      </c>
      <c r="V109" s="16">
        <f t="shared" si="62"/>
        <v>647.93000000000006</v>
      </c>
      <c r="W109" s="14">
        <f>IF(MONTH(S109)=12,MAX(0,MIN(12*CuotaTipoFijo-12*V109,Z108-U109)),0)</f>
        <v>0</v>
      </c>
      <c r="X109" s="14">
        <f>SUM(T$7:T109)</f>
        <v>14994.139999999994</v>
      </c>
      <c r="Y109" s="14">
        <f>SUM(U$7:U109)+SUM(W$7:W109)</f>
        <v>60508.410000000025</v>
      </c>
      <c r="Z109" s="14">
        <f t="shared" si="41"/>
        <v>139491.58999999997</v>
      </c>
    </row>
    <row r="110" spans="2:26" x14ac:dyDescent="0.25">
      <c r="B110" s="6">
        <f t="shared" si="44"/>
        <v>154429.90999999997</v>
      </c>
      <c r="C110" s="11">
        <f t="shared" si="45"/>
        <v>0.02</v>
      </c>
      <c r="D110" s="2">
        <f t="shared" si="46"/>
        <v>257</v>
      </c>
      <c r="F110" s="8">
        <f t="shared" si="47"/>
        <v>47698</v>
      </c>
      <c r="G110" s="16">
        <f t="shared" si="39"/>
        <v>257.38</v>
      </c>
      <c r="H110" s="16">
        <f t="shared" si="48"/>
        <v>481.86</v>
      </c>
      <c r="I110" s="16">
        <f t="shared" si="49"/>
        <v>739.24</v>
      </c>
      <c r="J110" s="14">
        <v>0</v>
      </c>
      <c r="K110" s="14">
        <f>SUM(G$7:G110)</f>
        <v>30829.010000000002</v>
      </c>
      <c r="L110" s="14">
        <f>SUM(H$7:H110)+SUM(J$7:J110)</f>
        <v>46051.950000000033</v>
      </c>
      <c r="M110" s="14">
        <f t="shared" si="40"/>
        <v>153948.04999999996</v>
      </c>
      <c r="O110" s="6">
        <f t="shared" si="42"/>
        <v>139491.58999999997</v>
      </c>
      <c r="P110" s="11">
        <f t="shared" si="43"/>
        <v>1.6999999999999998E-2</v>
      </c>
      <c r="Q110" s="2">
        <f t="shared" si="50"/>
        <v>257</v>
      </c>
      <c r="S110" s="8">
        <f t="shared" si="51"/>
        <v>47698</v>
      </c>
      <c r="T110" s="16">
        <f t="shared" si="59"/>
        <v>197.61</v>
      </c>
      <c r="U110" s="16">
        <f t="shared" si="52"/>
        <v>450.32000000000005</v>
      </c>
      <c r="V110" s="16">
        <f t="shared" si="62"/>
        <v>647.93000000000006</v>
      </c>
      <c r="W110" s="14">
        <f>IF(MONTH(S110)=12,MAX(0,MIN(12*CuotaTipoFijo-12*V110,Z109-U110)),0)</f>
        <v>0</v>
      </c>
      <c r="X110" s="14">
        <f>SUM(T$7:T110)</f>
        <v>15191.749999999995</v>
      </c>
      <c r="Y110" s="14">
        <f>SUM(U$7:U110)+SUM(W$7:W110)</f>
        <v>60958.730000000025</v>
      </c>
      <c r="Z110" s="14">
        <f t="shared" si="41"/>
        <v>139041.26999999996</v>
      </c>
    </row>
    <row r="111" spans="2:26" x14ac:dyDescent="0.25">
      <c r="B111" s="6">
        <f t="shared" si="44"/>
        <v>153948.04999999996</v>
      </c>
      <c r="C111" s="11">
        <f t="shared" si="45"/>
        <v>0.02</v>
      </c>
      <c r="D111" s="2">
        <f t="shared" si="46"/>
        <v>256</v>
      </c>
      <c r="F111" s="8">
        <f t="shared" si="47"/>
        <v>47729</v>
      </c>
      <c r="G111" s="16">
        <f t="shared" si="39"/>
        <v>256.58</v>
      </c>
      <c r="H111" s="16">
        <f t="shared" si="48"/>
        <v>482.66</v>
      </c>
      <c r="I111" s="16">
        <f t="shared" si="49"/>
        <v>739.24</v>
      </c>
      <c r="J111" s="14">
        <v>0</v>
      </c>
      <c r="K111" s="14">
        <f>SUM(G$7:G111)</f>
        <v>31085.590000000004</v>
      </c>
      <c r="L111" s="14">
        <f>SUM(H$7:H111)+SUM(J$7:J111)</f>
        <v>46534.610000000037</v>
      </c>
      <c r="M111" s="14">
        <f t="shared" si="40"/>
        <v>153465.38999999996</v>
      </c>
      <c r="O111" s="6">
        <f t="shared" si="42"/>
        <v>139041.26999999996</v>
      </c>
      <c r="P111" s="11">
        <f t="shared" si="43"/>
        <v>1.6999999999999998E-2</v>
      </c>
      <c r="Q111" s="2">
        <f t="shared" si="50"/>
        <v>256</v>
      </c>
      <c r="S111" s="8">
        <f t="shared" si="51"/>
        <v>47729</v>
      </c>
      <c r="T111" s="16">
        <f t="shared" si="59"/>
        <v>196.98</v>
      </c>
      <c r="U111" s="16">
        <f t="shared" si="52"/>
        <v>450.95000000000005</v>
      </c>
      <c r="V111" s="16">
        <f t="shared" si="62"/>
        <v>647.93000000000006</v>
      </c>
      <c r="W111" s="14">
        <f>IF(MONTH(S111)=12,MAX(0,MIN(12*CuotaTipoFijo-12*V111,Z110-U111)),0)</f>
        <v>0</v>
      </c>
      <c r="X111" s="14">
        <f>SUM(T$7:T111)</f>
        <v>15388.729999999994</v>
      </c>
      <c r="Y111" s="14">
        <f>SUM(U$7:U111)+SUM(W$7:W111)</f>
        <v>61409.680000000022</v>
      </c>
      <c r="Z111" s="14">
        <f t="shared" si="41"/>
        <v>138590.31999999998</v>
      </c>
    </row>
    <row r="112" spans="2:26" x14ac:dyDescent="0.25">
      <c r="B112" s="6">
        <f t="shared" si="44"/>
        <v>153465.38999999996</v>
      </c>
      <c r="C112" s="11">
        <f t="shared" si="45"/>
        <v>0.02</v>
      </c>
      <c r="D112" s="2">
        <f t="shared" si="46"/>
        <v>255</v>
      </c>
      <c r="F112" s="8">
        <f t="shared" si="47"/>
        <v>47759</v>
      </c>
      <c r="G112" s="16">
        <f t="shared" si="39"/>
        <v>255.78</v>
      </c>
      <c r="H112" s="16">
        <f t="shared" si="48"/>
        <v>483.46000000000004</v>
      </c>
      <c r="I112" s="16">
        <f t="shared" si="49"/>
        <v>739.24</v>
      </c>
      <c r="J112" s="14">
        <v>0</v>
      </c>
      <c r="K112" s="14">
        <f>SUM(G$7:G112)</f>
        <v>31341.370000000003</v>
      </c>
      <c r="L112" s="14">
        <f>SUM(H$7:H112)+SUM(J$7:J112)</f>
        <v>47018.070000000036</v>
      </c>
      <c r="M112" s="14">
        <f t="shared" si="40"/>
        <v>152981.92999999996</v>
      </c>
      <c r="O112" s="6">
        <f t="shared" si="42"/>
        <v>138590.31999999998</v>
      </c>
      <c r="P112" s="11">
        <f t="shared" si="43"/>
        <v>1.6999999999999998E-2</v>
      </c>
      <c r="Q112" s="2">
        <f t="shared" si="50"/>
        <v>255</v>
      </c>
      <c r="S112" s="8">
        <f t="shared" si="51"/>
        <v>47759</v>
      </c>
      <c r="T112" s="16">
        <f t="shared" si="59"/>
        <v>196.34</v>
      </c>
      <c r="U112" s="16">
        <f t="shared" si="52"/>
        <v>451.59000000000003</v>
      </c>
      <c r="V112" s="16">
        <f t="shared" si="62"/>
        <v>647.93000000000006</v>
      </c>
      <c r="W112" s="14">
        <f>IF(MONTH(S112)=12,MAX(0,MIN(12*CuotaTipoFijo-12*V112,Z111-U112)),0)</f>
        <v>0</v>
      </c>
      <c r="X112" s="14">
        <f>SUM(T$7:T112)</f>
        <v>15585.069999999994</v>
      </c>
      <c r="Y112" s="14">
        <f>SUM(U$7:U112)+SUM(W$7:W112)</f>
        <v>61861.270000000019</v>
      </c>
      <c r="Z112" s="14">
        <f t="shared" si="41"/>
        <v>138138.72999999998</v>
      </c>
    </row>
    <row r="113" spans="2:26" x14ac:dyDescent="0.25">
      <c r="B113" s="6">
        <f t="shared" si="44"/>
        <v>152981.92999999996</v>
      </c>
      <c r="C113" s="11">
        <f t="shared" si="45"/>
        <v>0.02</v>
      </c>
      <c r="D113" s="2">
        <f t="shared" si="46"/>
        <v>254</v>
      </c>
      <c r="F113" s="8">
        <f t="shared" si="47"/>
        <v>47790</v>
      </c>
      <c r="G113" s="16">
        <f t="shared" si="39"/>
        <v>254.97</v>
      </c>
      <c r="H113" s="16">
        <f t="shared" si="48"/>
        <v>484.27</v>
      </c>
      <c r="I113" s="16">
        <f t="shared" si="49"/>
        <v>739.24</v>
      </c>
      <c r="J113" s="14">
        <v>0</v>
      </c>
      <c r="K113" s="14">
        <f>SUM(G$7:G113)</f>
        <v>31596.340000000004</v>
      </c>
      <c r="L113" s="14">
        <f>SUM(H$7:H113)+SUM(J$7:J113)</f>
        <v>47502.340000000033</v>
      </c>
      <c r="M113" s="14">
        <f t="shared" si="40"/>
        <v>152497.65999999997</v>
      </c>
      <c r="O113" s="6">
        <f t="shared" si="42"/>
        <v>138138.72999999998</v>
      </c>
      <c r="P113" s="11">
        <f t="shared" si="43"/>
        <v>1.6999999999999998E-2</v>
      </c>
      <c r="Q113" s="2">
        <f t="shared" si="50"/>
        <v>254</v>
      </c>
      <c r="S113" s="8">
        <f t="shared" si="51"/>
        <v>47790</v>
      </c>
      <c r="T113" s="16">
        <f t="shared" si="59"/>
        <v>195.7</v>
      </c>
      <c r="U113" s="16">
        <f t="shared" si="52"/>
        <v>452.23000000000008</v>
      </c>
      <c r="V113" s="16">
        <f t="shared" si="62"/>
        <v>647.93000000000006</v>
      </c>
      <c r="W113" s="14">
        <f>IF(MONTH(S113)=12,MAX(0,MIN(12*CuotaTipoFijo-12*V113,Z112-U113)),0)</f>
        <v>0</v>
      </c>
      <c r="X113" s="14">
        <f>SUM(T$7:T113)</f>
        <v>15780.769999999995</v>
      </c>
      <c r="Y113" s="14">
        <f>SUM(U$7:U113)+SUM(W$7:W113)</f>
        <v>62313.500000000022</v>
      </c>
      <c r="Z113" s="14">
        <f t="shared" si="41"/>
        <v>137686.49999999997</v>
      </c>
    </row>
    <row r="114" spans="2:26" x14ac:dyDescent="0.25">
      <c r="B114" s="6">
        <f t="shared" si="44"/>
        <v>152497.65999999997</v>
      </c>
      <c r="C114" s="11">
        <f t="shared" si="45"/>
        <v>0.02</v>
      </c>
      <c r="D114" s="2">
        <f t="shared" si="46"/>
        <v>253</v>
      </c>
      <c r="F114" s="8">
        <f t="shared" si="47"/>
        <v>47820</v>
      </c>
      <c r="G114" s="16">
        <f t="shared" si="39"/>
        <v>254.16</v>
      </c>
      <c r="H114" s="16">
        <f t="shared" si="48"/>
        <v>485.08000000000004</v>
      </c>
      <c r="I114" s="16">
        <f t="shared" si="49"/>
        <v>739.24</v>
      </c>
      <c r="J114" s="14">
        <v>0</v>
      </c>
      <c r="K114" s="14">
        <f>SUM(G$7:G114)</f>
        <v>31850.500000000004</v>
      </c>
      <c r="L114" s="14">
        <f>SUM(H$7:H114)+SUM(J$7:J114)</f>
        <v>47987.420000000035</v>
      </c>
      <c r="M114" s="14">
        <f t="shared" si="40"/>
        <v>152012.57999999996</v>
      </c>
      <c r="O114" s="6">
        <f t="shared" si="42"/>
        <v>137686.49999999997</v>
      </c>
      <c r="P114" s="11">
        <f t="shared" si="43"/>
        <v>1.6999999999999998E-2</v>
      </c>
      <c r="Q114" s="2">
        <f t="shared" si="50"/>
        <v>253</v>
      </c>
      <c r="S114" s="8">
        <f t="shared" si="51"/>
        <v>47820</v>
      </c>
      <c r="T114" s="16">
        <f t="shared" si="59"/>
        <v>195.06</v>
      </c>
      <c r="U114" s="16">
        <f t="shared" si="52"/>
        <v>452.87000000000006</v>
      </c>
      <c r="V114" s="16">
        <f t="shared" si="62"/>
        <v>647.93000000000006</v>
      </c>
      <c r="W114" s="32">
        <f>IF(MONTH(S114)=12,MAX(0,MIN(12*CuotaTipoFijo-12*V114,Z113-U114)),0)</f>
        <v>1095.7200000000003</v>
      </c>
      <c r="X114" s="14">
        <f>SUM(T$7:T114)</f>
        <v>15975.829999999994</v>
      </c>
      <c r="Y114" s="14">
        <f>SUM(U$7:U114)+SUM(W$7:W114)</f>
        <v>63862.090000000026</v>
      </c>
      <c r="Z114" s="14">
        <f t="shared" si="41"/>
        <v>136137.90999999997</v>
      </c>
    </row>
    <row r="115" spans="2:26" x14ac:dyDescent="0.25">
      <c r="B115" s="6">
        <f t="shared" si="44"/>
        <v>152012.57999999996</v>
      </c>
      <c r="C115" s="11">
        <f t="shared" si="45"/>
        <v>0.02</v>
      </c>
      <c r="D115" s="2">
        <f t="shared" si="46"/>
        <v>252</v>
      </c>
      <c r="F115" s="8">
        <f t="shared" si="47"/>
        <v>47851</v>
      </c>
      <c r="G115" s="16">
        <f t="shared" si="39"/>
        <v>253.35</v>
      </c>
      <c r="H115" s="16">
        <f t="shared" si="48"/>
        <v>485.89</v>
      </c>
      <c r="I115" s="16">
        <f t="shared" si="49"/>
        <v>739.24</v>
      </c>
      <c r="J115" s="14">
        <v>0</v>
      </c>
      <c r="K115" s="14">
        <f>SUM(G$7:G115)</f>
        <v>32103.850000000002</v>
      </c>
      <c r="L115" s="14">
        <f>SUM(H$7:H115)+SUM(J$7:J115)</f>
        <v>48473.310000000034</v>
      </c>
      <c r="M115" s="14">
        <f t="shared" si="40"/>
        <v>151526.68999999997</v>
      </c>
      <c r="O115" s="6">
        <f t="shared" si="42"/>
        <v>136137.90999999997</v>
      </c>
      <c r="P115" s="11">
        <f t="shared" si="43"/>
        <v>1.8499999999999999E-2</v>
      </c>
      <c r="Q115" s="2">
        <f t="shared" si="50"/>
        <v>252</v>
      </c>
      <c r="S115" s="8">
        <f t="shared" si="51"/>
        <v>47851</v>
      </c>
      <c r="T115" s="21">
        <f t="shared" si="59"/>
        <v>209.88</v>
      </c>
      <c r="U115" s="21">
        <f t="shared" ref="U115:U178" si="63">IFERROR(ROUND(-CUMPRINC(P115/12,Q115,O115,1,1,0),2),0)</f>
        <v>442.48</v>
      </c>
      <c r="V115" s="21">
        <f t="shared" ref="V115:V178" si="64">T115+U115</f>
        <v>652.36</v>
      </c>
      <c r="W115" s="14">
        <f>IF(MONTH(S115)=12,MAX(0,MIN(12*CuotaTipoFijo-12*V115,Z114-U115)),0)</f>
        <v>0</v>
      </c>
      <c r="X115" s="14">
        <f>SUM(T$7:T115)</f>
        <v>16185.709999999994</v>
      </c>
      <c r="Y115" s="14">
        <f>SUM(U$7:U115)+SUM(W$7:W115)</f>
        <v>64304.570000000029</v>
      </c>
      <c r="Z115" s="14">
        <f t="shared" si="41"/>
        <v>135695.42999999996</v>
      </c>
    </row>
    <row r="116" spans="2:26" x14ac:dyDescent="0.25">
      <c r="B116" s="6">
        <f t="shared" si="44"/>
        <v>151526.68999999997</v>
      </c>
      <c r="C116" s="11">
        <f t="shared" si="45"/>
        <v>0.02</v>
      </c>
      <c r="D116" s="2">
        <f t="shared" si="46"/>
        <v>251</v>
      </c>
      <c r="F116" s="8">
        <f t="shared" si="47"/>
        <v>47882</v>
      </c>
      <c r="G116" s="16">
        <f t="shared" si="39"/>
        <v>252.54</v>
      </c>
      <c r="H116" s="16">
        <f t="shared" si="48"/>
        <v>486.70000000000005</v>
      </c>
      <c r="I116" s="16">
        <f t="shared" si="49"/>
        <v>739.24</v>
      </c>
      <c r="J116" s="14">
        <v>0</v>
      </c>
      <c r="K116" s="14">
        <f>SUM(G$7:G116)</f>
        <v>32356.390000000003</v>
      </c>
      <c r="L116" s="14">
        <f>SUM(H$7:H116)+SUM(J$7:J116)</f>
        <v>48960.010000000031</v>
      </c>
      <c r="M116" s="14">
        <f t="shared" si="40"/>
        <v>151039.98999999996</v>
      </c>
      <c r="O116" s="6">
        <f t="shared" si="42"/>
        <v>135695.42999999996</v>
      </c>
      <c r="P116" s="11">
        <f t="shared" si="43"/>
        <v>1.8499999999999999E-2</v>
      </c>
      <c r="Q116" s="2">
        <f t="shared" si="50"/>
        <v>251</v>
      </c>
      <c r="S116" s="8">
        <f t="shared" si="51"/>
        <v>47882</v>
      </c>
      <c r="T116" s="16">
        <f t="shared" si="59"/>
        <v>209.2</v>
      </c>
      <c r="U116" s="16">
        <f t="shared" si="52"/>
        <v>443.16</v>
      </c>
      <c r="V116" s="16">
        <f t="shared" ref="V116:V179" si="65">V115</f>
        <v>652.36</v>
      </c>
      <c r="W116" s="14">
        <f>IF(MONTH(S116)=12,MAX(0,MIN(12*CuotaTipoFijo-12*V116,Z115-U116)),0)</f>
        <v>0</v>
      </c>
      <c r="X116" s="14">
        <f>SUM(T$7:T116)</f>
        <v>16394.909999999993</v>
      </c>
      <c r="Y116" s="14">
        <f>SUM(U$7:U116)+SUM(W$7:W116)</f>
        <v>64747.730000000032</v>
      </c>
      <c r="Z116" s="14">
        <f t="shared" si="41"/>
        <v>135252.26999999996</v>
      </c>
    </row>
    <row r="117" spans="2:26" x14ac:dyDescent="0.25">
      <c r="B117" s="6">
        <f t="shared" si="44"/>
        <v>151039.98999999996</v>
      </c>
      <c r="C117" s="11">
        <f t="shared" si="45"/>
        <v>0.02</v>
      </c>
      <c r="D117" s="2">
        <f t="shared" si="46"/>
        <v>250</v>
      </c>
      <c r="F117" s="8">
        <f t="shared" si="47"/>
        <v>47910</v>
      </c>
      <c r="G117" s="16">
        <f t="shared" si="39"/>
        <v>251.73</v>
      </c>
      <c r="H117" s="16">
        <f t="shared" si="48"/>
        <v>487.51</v>
      </c>
      <c r="I117" s="16">
        <f t="shared" si="49"/>
        <v>739.24</v>
      </c>
      <c r="J117" s="14">
        <v>0</v>
      </c>
      <c r="K117" s="14">
        <f>SUM(G$7:G117)</f>
        <v>32608.120000000003</v>
      </c>
      <c r="L117" s="14">
        <f>SUM(H$7:H117)+SUM(J$7:J117)</f>
        <v>49447.520000000033</v>
      </c>
      <c r="M117" s="14">
        <f t="shared" si="40"/>
        <v>150552.47999999998</v>
      </c>
      <c r="O117" s="6">
        <f t="shared" si="42"/>
        <v>135252.26999999996</v>
      </c>
      <c r="P117" s="11">
        <f t="shared" si="43"/>
        <v>1.8499999999999999E-2</v>
      </c>
      <c r="Q117" s="2">
        <f t="shared" si="50"/>
        <v>250</v>
      </c>
      <c r="S117" s="8">
        <f t="shared" si="51"/>
        <v>47910</v>
      </c>
      <c r="T117" s="16">
        <f t="shared" si="59"/>
        <v>208.51</v>
      </c>
      <c r="U117" s="16">
        <f t="shared" si="52"/>
        <v>443.85</v>
      </c>
      <c r="V117" s="16">
        <f t="shared" si="65"/>
        <v>652.36</v>
      </c>
      <c r="W117" s="14">
        <f>IF(MONTH(S117)=12,MAX(0,MIN(12*CuotaTipoFijo-12*V117,Z116-U117)),0)</f>
        <v>0</v>
      </c>
      <c r="X117" s="14">
        <f>SUM(T$7:T117)</f>
        <v>16603.419999999991</v>
      </c>
      <c r="Y117" s="14">
        <f>SUM(U$7:U117)+SUM(W$7:W117)</f>
        <v>65191.580000000031</v>
      </c>
      <c r="Z117" s="14">
        <f t="shared" si="41"/>
        <v>134808.41999999998</v>
      </c>
    </row>
    <row r="118" spans="2:26" x14ac:dyDescent="0.25">
      <c r="B118" s="6">
        <f t="shared" si="44"/>
        <v>150552.47999999998</v>
      </c>
      <c r="C118" s="11">
        <f t="shared" si="45"/>
        <v>0.02</v>
      </c>
      <c r="D118" s="2">
        <f t="shared" si="46"/>
        <v>249</v>
      </c>
      <c r="F118" s="8">
        <f t="shared" si="47"/>
        <v>47941</v>
      </c>
      <c r="G118" s="16">
        <f t="shared" si="39"/>
        <v>250.92</v>
      </c>
      <c r="H118" s="16">
        <f t="shared" si="48"/>
        <v>488.32000000000005</v>
      </c>
      <c r="I118" s="16">
        <f t="shared" si="49"/>
        <v>739.24</v>
      </c>
      <c r="J118" s="14">
        <v>0</v>
      </c>
      <c r="K118" s="14">
        <f>SUM(G$7:G118)</f>
        <v>32859.040000000001</v>
      </c>
      <c r="L118" s="14">
        <f>SUM(H$7:H118)+SUM(J$7:J118)</f>
        <v>49935.840000000033</v>
      </c>
      <c r="M118" s="14">
        <f t="shared" si="40"/>
        <v>150064.15999999997</v>
      </c>
      <c r="O118" s="6">
        <f t="shared" si="42"/>
        <v>134808.41999999998</v>
      </c>
      <c r="P118" s="11">
        <f t="shared" si="43"/>
        <v>1.8499999999999999E-2</v>
      </c>
      <c r="Q118" s="2">
        <f t="shared" si="50"/>
        <v>249</v>
      </c>
      <c r="S118" s="8">
        <f t="shared" si="51"/>
        <v>47941</v>
      </c>
      <c r="T118" s="16">
        <f t="shared" si="59"/>
        <v>207.83</v>
      </c>
      <c r="U118" s="16">
        <f t="shared" si="52"/>
        <v>444.53</v>
      </c>
      <c r="V118" s="16">
        <f t="shared" si="65"/>
        <v>652.36</v>
      </c>
      <c r="W118" s="14">
        <f>IF(MONTH(S118)=12,MAX(0,MIN(12*CuotaTipoFijo-12*V118,Z117-U118)),0)</f>
        <v>0</v>
      </c>
      <c r="X118" s="14">
        <f>SUM(T$7:T118)</f>
        <v>16811.249999999993</v>
      </c>
      <c r="Y118" s="14">
        <f>SUM(U$7:U118)+SUM(W$7:W118)</f>
        <v>65636.11000000003</v>
      </c>
      <c r="Z118" s="14">
        <f t="shared" si="41"/>
        <v>134363.88999999996</v>
      </c>
    </row>
    <row r="119" spans="2:26" x14ac:dyDescent="0.25">
      <c r="B119" s="6">
        <f t="shared" si="44"/>
        <v>150064.15999999997</v>
      </c>
      <c r="C119" s="11">
        <f t="shared" si="45"/>
        <v>0.02</v>
      </c>
      <c r="D119" s="2">
        <f t="shared" si="46"/>
        <v>248</v>
      </c>
      <c r="F119" s="8">
        <f t="shared" si="47"/>
        <v>47971</v>
      </c>
      <c r="G119" s="16">
        <f t="shared" si="39"/>
        <v>250.11</v>
      </c>
      <c r="H119" s="16">
        <f t="shared" si="48"/>
        <v>489.13</v>
      </c>
      <c r="I119" s="16">
        <f t="shared" si="49"/>
        <v>739.24</v>
      </c>
      <c r="J119" s="14">
        <v>0</v>
      </c>
      <c r="K119" s="14">
        <f>SUM(G$7:G119)</f>
        <v>33109.15</v>
      </c>
      <c r="L119" s="14">
        <f>SUM(H$7:H119)+SUM(J$7:J119)</f>
        <v>50424.97000000003</v>
      </c>
      <c r="M119" s="14">
        <f t="shared" si="40"/>
        <v>149575.02999999997</v>
      </c>
      <c r="O119" s="6">
        <f t="shared" si="42"/>
        <v>134363.88999999996</v>
      </c>
      <c r="P119" s="11">
        <f t="shared" si="43"/>
        <v>1.8499999999999999E-2</v>
      </c>
      <c r="Q119" s="2">
        <f t="shared" si="50"/>
        <v>248</v>
      </c>
      <c r="S119" s="8">
        <f t="shared" si="51"/>
        <v>47971</v>
      </c>
      <c r="T119" s="16">
        <f t="shared" si="59"/>
        <v>207.14</v>
      </c>
      <c r="U119" s="16">
        <f t="shared" si="52"/>
        <v>445.22</v>
      </c>
      <c r="V119" s="16">
        <f t="shared" si="65"/>
        <v>652.36</v>
      </c>
      <c r="W119" s="14">
        <f>IF(MONTH(S119)=12,MAX(0,MIN(12*CuotaTipoFijo-12*V119,Z118-U119)),0)</f>
        <v>0</v>
      </c>
      <c r="X119" s="14">
        <f>SUM(T$7:T119)</f>
        <v>17018.389999999992</v>
      </c>
      <c r="Y119" s="14">
        <f>SUM(U$7:U119)+SUM(W$7:W119)</f>
        <v>66081.330000000031</v>
      </c>
      <c r="Z119" s="14">
        <f t="shared" si="41"/>
        <v>133918.66999999998</v>
      </c>
    </row>
    <row r="120" spans="2:26" x14ac:dyDescent="0.25">
      <c r="B120" s="6">
        <f t="shared" si="44"/>
        <v>149575.02999999997</v>
      </c>
      <c r="C120" s="11">
        <f t="shared" si="45"/>
        <v>0.02</v>
      </c>
      <c r="D120" s="2">
        <f t="shared" si="46"/>
        <v>247</v>
      </c>
      <c r="F120" s="8">
        <f t="shared" si="47"/>
        <v>48002</v>
      </c>
      <c r="G120" s="16">
        <f t="shared" si="39"/>
        <v>249.29</v>
      </c>
      <c r="H120" s="16">
        <f t="shared" si="48"/>
        <v>489.95000000000005</v>
      </c>
      <c r="I120" s="16">
        <f t="shared" si="49"/>
        <v>739.24</v>
      </c>
      <c r="J120" s="14">
        <v>0</v>
      </c>
      <c r="K120" s="14">
        <f>SUM(G$7:G120)</f>
        <v>33358.44</v>
      </c>
      <c r="L120" s="14">
        <f>SUM(H$7:H120)+SUM(J$7:J120)</f>
        <v>50914.920000000027</v>
      </c>
      <c r="M120" s="14">
        <f t="shared" si="40"/>
        <v>149085.07999999996</v>
      </c>
      <c r="O120" s="6">
        <f t="shared" si="42"/>
        <v>133918.66999999998</v>
      </c>
      <c r="P120" s="11">
        <f t="shared" si="43"/>
        <v>1.8499999999999999E-2</v>
      </c>
      <c r="Q120" s="2">
        <f t="shared" si="50"/>
        <v>247</v>
      </c>
      <c r="S120" s="8">
        <f t="shared" si="51"/>
        <v>48002</v>
      </c>
      <c r="T120" s="16">
        <f t="shared" si="59"/>
        <v>206.46</v>
      </c>
      <c r="U120" s="16">
        <f t="shared" si="52"/>
        <v>445.9</v>
      </c>
      <c r="V120" s="16">
        <f t="shared" si="65"/>
        <v>652.36</v>
      </c>
      <c r="W120" s="14">
        <f>IF(MONTH(S120)=12,MAX(0,MIN(12*CuotaTipoFijo-12*V120,Z119-U120)),0)</f>
        <v>0</v>
      </c>
      <c r="X120" s="14">
        <f>SUM(T$7:T120)</f>
        <v>17224.849999999991</v>
      </c>
      <c r="Y120" s="14">
        <f>SUM(U$7:U120)+SUM(W$7:W120)</f>
        <v>66527.23000000004</v>
      </c>
      <c r="Z120" s="14">
        <f t="shared" si="41"/>
        <v>133472.76999999996</v>
      </c>
    </row>
    <row r="121" spans="2:26" x14ac:dyDescent="0.25">
      <c r="B121" s="6">
        <f t="shared" si="44"/>
        <v>149085.07999999996</v>
      </c>
      <c r="C121" s="11">
        <f t="shared" si="45"/>
        <v>0.02</v>
      </c>
      <c r="D121" s="2">
        <f t="shared" si="46"/>
        <v>246</v>
      </c>
      <c r="F121" s="8">
        <f t="shared" si="47"/>
        <v>48032</v>
      </c>
      <c r="G121" s="16">
        <f t="shared" si="39"/>
        <v>248.48</v>
      </c>
      <c r="H121" s="16">
        <f t="shared" si="48"/>
        <v>490.76</v>
      </c>
      <c r="I121" s="16">
        <f t="shared" si="49"/>
        <v>739.24</v>
      </c>
      <c r="J121" s="14">
        <v>0</v>
      </c>
      <c r="K121" s="14">
        <f>SUM(G$7:G121)</f>
        <v>33606.920000000006</v>
      </c>
      <c r="L121" s="14">
        <f>SUM(H$7:H121)+SUM(J$7:J121)</f>
        <v>51405.680000000029</v>
      </c>
      <c r="M121" s="14">
        <f t="shared" si="40"/>
        <v>148594.31999999998</v>
      </c>
      <c r="O121" s="6">
        <f t="shared" si="42"/>
        <v>133472.76999999996</v>
      </c>
      <c r="P121" s="11">
        <f t="shared" si="43"/>
        <v>1.8499999999999999E-2</v>
      </c>
      <c r="Q121" s="2">
        <f t="shared" si="50"/>
        <v>246</v>
      </c>
      <c r="S121" s="8">
        <f t="shared" si="51"/>
        <v>48032</v>
      </c>
      <c r="T121" s="16">
        <f t="shared" si="59"/>
        <v>205.77</v>
      </c>
      <c r="U121" s="16">
        <f t="shared" si="52"/>
        <v>446.59000000000003</v>
      </c>
      <c r="V121" s="16">
        <f t="shared" si="65"/>
        <v>652.36</v>
      </c>
      <c r="W121" s="14">
        <f>IF(MONTH(S121)=12,MAX(0,MIN(12*CuotaTipoFijo-12*V121,Z120-U121)),0)</f>
        <v>0</v>
      </c>
      <c r="X121" s="14">
        <f>SUM(T$7:T121)</f>
        <v>17430.619999999992</v>
      </c>
      <c r="Y121" s="14">
        <f>SUM(U$7:U121)+SUM(W$7:W121)</f>
        <v>66973.820000000036</v>
      </c>
      <c r="Z121" s="14">
        <f t="shared" si="41"/>
        <v>133026.17999999996</v>
      </c>
    </row>
    <row r="122" spans="2:26" x14ac:dyDescent="0.25">
      <c r="B122" s="6">
        <f t="shared" si="44"/>
        <v>148594.31999999998</v>
      </c>
      <c r="C122" s="11">
        <f t="shared" si="45"/>
        <v>0.02</v>
      </c>
      <c r="D122" s="2">
        <f t="shared" si="46"/>
        <v>245</v>
      </c>
      <c r="F122" s="8">
        <f t="shared" si="47"/>
        <v>48063</v>
      </c>
      <c r="G122" s="16">
        <f t="shared" si="39"/>
        <v>247.66</v>
      </c>
      <c r="H122" s="16">
        <f t="shared" si="48"/>
        <v>491.58000000000004</v>
      </c>
      <c r="I122" s="16">
        <f t="shared" si="49"/>
        <v>739.24</v>
      </c>
      <c r="J122" s="14">
        <v>0</v>
      </c>
      <c r="K122" s="14">
        <f>SUM(G$7:G122)</f>
        <v>33854.580000000009</v>
      </c>
      <c r="L122" s="14">
        <f>SUM(H$7:H122)+SUM(J$7:J122)</f>
        <v>51897.260000000031</v>
      </c>
      <c r="M122" s="14">
        <f t="shared" si="40"/>
        <v>148102.73999999996</v>
      </c>
      <c r="O122" s="6">
        <f t="shared" si="42"/>
        <v>133026.17999999996</v>
      </c>
      <c r="P122" s="11">
        <f t="shared" si="43"/>
        <v>1.8499999999999999E-2</v>
      </c>
      <c r="Q122" s="2">
        <f t="shared" si="50"/>
        <v>245</v>
      </c>
      <c r="S122" s="8">
        <f t="shared" si="51"/>
        <v>48063</v>
      </c>
      <c r="T122" s="16">
        <f t="shared" si="59"/>
        <v>205.08</v>
      </c>
      <c r="U122" s="16">
        <f t="shared" si="52"/>
        <v>447.28</v>
      </c>
      <c r="V122" s="16">
        <f t="shared" si="65"/>
        <v>652.36</v>
      </c>
      <c r="W122" s="14">
        <f>IF(MONTH(S122)=12,MAX(0,MIN(12*CuotaTipoFijo-12*V122,Z121-U122)),0)</f>
        <v>0</v>
      </c>
      <c r="X122" s="14">
        <f>SUM(T$7:T122)</f>
        <v>17635.699999999993</v>
      </c>
      <c r="Y122" s="14">
        <f>SUM(U$7:U122)+SUM(W$7:W122)</f>
        <v>67421.100000000035</v>
      </c>
      <c r="Z122" s="14">
        <f t="shared" si="41"/>
        <v>132578.89999999997</v>
      </c>
    </row>
    <row r="123" spans="2:26" x14ac:dyDescent="0.25">
      <c r="B123" s="6">
        <f t="shared" si="44"/>
        <v>148102.73999999996</v>
      </c>
      <c r="C123" s="11">
        <f t="shared" si="45"/>
        <v>0.02</v>
      </c>
      <c r="D123" s="2">
        <f t="shared" si="46"/>
        <v>244</v>
      </c>
      <c r="F123" s="8">
        <f t="shared" si="47"/>
        <v>48094</v>
      </c>
      <c r="G123" s="16">
        <f t="shared" si="39"/>
        <v>246.84</v>
      </c>
      <c r="H123" s="16">
        <f t="shared" si="48"/>
        <v>492.4</v>
      </c>
      <c r="I123" s="16">
        <f t="shared" si="49"/>
        <v>739.24</v>
      </c>
      <c r="J123" s="14">
        <v>0</v>
      </c>
      <c r="K123" s="14">
        <f>SUM(G$7:G123)</f>
        <v>34101.420000000006</v>
      </c>
      <c r="L123" s="14">
        <f>SUM(H$7:H123)+SUM(J$7:J123)</f>
        <v>52389.660000000033</v>
      </c>
      <c r="M123" s="14">
        <f t="shared" si="40"/>
        <v>147610.33999999997</v>
      </c>
      <c r="O123" s="6">
        <f t="shared" si="42"/>
        <v>132578.89999999997</v>
      </c>
      <c r="P123" s="11">
        <f t="shared" si="43"/>
        <v>1.8499999999999999E-2</v>
      </c>
      <c r="Q123" s="2">
        <f t="shared" si="50"/>
        <v>244</v>
      </c>
      <c r="S123" s="8">
        <f t="shared" si="51"/>
        <v>48094</v>
      </c>
      <c r="T123" s="16">
        <f t="shared" si="59"/>
        <v>204.39</v>
      </c>
      <c r="U123" s="16">
        <f t="shared" si="52"/>
        <v>447.97</v>
      </c>
      <c r="V123" s="16">
        <f t="shared" si="65"/>
        <v>652.36</v>
      </c>
      <c r="W123" s="14">
        <f>IF(MONTH(S123)=12,MAX(0,MIN(12*CuotaTipoFijo-12*V123,Z122-U123)),0)</f>
        <v>0</v>
      </c>
      <c r="X123" s="14">
        <f>SUM(T$7:T123)</f>
        <v>17840.089999999993</v>
      </c>
      <c r="Y123" s="14">
        <f>SUM(U$7:U123)+SUM(W$7:W123)</f>
        <v>67869.070000000036</v>
      </c>
      <c r="Z123" s="14">
        <f t="shared" si="41"/>
        <v>132130.92999999996</v>
      </c>
    </row>
    <row r="124" spans="2:26" x14ac:dyDescent="0.25">
      <c r="B124" s="6">
        <f t="shared" si="44"/>
        <v>147610.33999999997</v>
      </c>
      <c r="C124" s="11">
        <f t="shared" si="45"/>
        <v>0.02</v>
      </c>
      <c r="D124" s="2">
        <f t="shared" si="46"/>
        <v>243</v>
      </c>
      <c r="F124" s="8">
        <f t="shared" si="47"/>
        <v>48124</v>
      </c>
      <c r="G124" s="16">
        <f t="shared" si="39"/>
        <v>246.02</v>
      </c>
      <c r="H124" s="16">
        <f t="shared" si="48"/>
        <v>493.22</v>
      </c>
      <c r="I124" s="16">
        <f t="shared" si="49"/>
        <v>739.24</v>
      </c>
      <c r="J124" s="14">
        <v>0</v>
      </c>
      <c r="K124" s="14">
        <f>SUM(G$7:G124)</f>
        <v>34347.440000000002</v>
      </c>
      <c r="L124" s="14">
        <f>SUM(H$7:H124)+SUM(J$7:J124)</f>
        <v>52882.880000000034</v>
      </c>
      <c r="M124" s="14">
        <f t="shared" si="40"/>
        <v>147117.11999999997</v>
      </c>
      <c r="O124" s="6">
        <f t="shared" si="42"/>
        <v>132130.92999999996</v>
      </c>
      <c r="P124" s="11">
        <f t="shared" si="43"/>
        <v>1.8499999999999999E-2</v>
      </c>
      <c r="Q124" s="2">
        <f t="shared" si="50"/>
        <v>243</v>
      </c>
      <c r="S124" s="8">
        <f t="shared" si="51"/>
        <v>48124</v>
      </c>
      <c r="T124" s="16">
        <f t="shared" si="59"/>
        <v>203.7</v>
      </c>
      <c r="U124" s="16">
        <f t="shared" si="52"/>
        <v>448.66</v>
      </c>
      <c r="V124" s="16">
        <f t="shared" si="65"/>
        <v>652.36</v>
      </c>
      <c r="W124" s="14">
        <f>IF(MONTH(S124)=12,MAX(0,MIN(12*CuotaTipoFijo-12*V124,Z123-U124)),0)</f>
        <v>0</v>
      </c>
      <c r="X124" s="14">
        <f>SUM(T$7:T124)</f>
        <v>18043.789999999994</v>
      </c>
      <c r="Y124" s="14">
        <f>SUM(U$7:U124)+SUM(W$7:W124)</f>
        <v>68317.73000000004</v>
      </c>
      <c r="Z124" s="14">
        <f t="shared" si="41"/>
        <v>131682.26999999996</v>
      </c>
    </row>
    <row r="125" spans="2:26" x14ac:dyDescent="0.25">
      <c r="B125" s="6">
        <f t="shared" si="44"/>
        <v>147117.11999999997</v>
      </c>
      <c r="C125" s="11">
        <f t="shared" si="45"/>
        <v>0.02</v>
      </c>
      <c r="D125" s="2">
        <f t="shared" si="46"/>
        <v>242</v>
      </c>
      <c r="F125" s="8">
        <f t="shared" si="47"/>
        <v>48155</v>
      </c>
      <c r="G125" s="16">
        <f t="shared" si="39"/>
        <v>245.2</v>
      </c>
      <c r="H125" s="16">
        <f t="shared" si="48"/>
        <v>494.04</v>
      </c>
      <c r="I125" s="16">
        <f t="shared" si="49"/>
        <v>739.24</v>
      </c>
      <c r="J125" s="14">
        <v>0</v>
      </c>
      <c r="K125" s="14">
        <f>SUM(G$7:G125)</f>
        <v>34592.639999999999</v>
      </c>
      <c r="L125" s="14">
        <f>SUM(H$7:H125)+SUM(J$7:J125)</f>
        <v>53376.920000000035</v>
      </c>
      <c r="M125" s="14">
        <f t="shared" si="40"/>
        <v>146623.07999999996</v>
      </c>
      <c r="O125" s="6">
        <f t="shared" si="42"/>
        <v>131682.26999999996</v>
      </c>
      <c r="P125" s="11">
        <f t="shared" si="43"/>
        <v>1.8499999999999999E-2</v>
      </c>
      <c r="Q125" s="2">
        <f t="shared" si="50"/>
        <v>242</v>
      </c>
      <c r="S125" s="8">
        <f t="shared" si="51"/>
        <v>48155</v>
      </c>
      <c r="T125" s="16">
        <f t="shared" si="59"/>
        <v>203.01</v>
      </c>
      <c r="U125" s="16">
        <f t="shared" si="52"/>
        <v>449.35</v>
      </c>
      <c r="V125" s="16">
        <f t="shared" si="65"/>
        <v>652.36</v>
      </c>
      <c r="W125" s="14">
        <f>IF(MONTH(S125)=12,MAX(0,MIN(12*CuotaTipoFijo-12*V125,Z124-U125)),0)</f>
        <v>0</v>
      </c>
      <c r="X125" s="14">
        <f>SUM(T$7:T125)</f>
        <v>18246.799999999992</v>
      </c>
      <c r="Y125" s="14">
        <f>SUM(U$7:U125)+SUM(W$7:W125)</f>
        <v>68767.080000000031</v>
      </c>
      <c r="Z125" s="14">
        <f t="shared" si="41"/>
        <v>131232.91999999998</v>
      </c>
    </row>
    <row r="126" spans="2:26" x14ac:dyDescent="0.25">
      <c r="B126" s="6">
        <f t="shared" si="44"/>
        <v>146623.07999999996</v>
      </c>
      <c r="C126" s="11">
        <f t="shared" si="45"/>
        <v>0.02</v>
      </c>
      <c r="D126" s="2">
        <f t="shared" si="46"/>
        <v>241</v>
      </c>
      <c r="F126" s="8">
        <f t="shared" si="47"/>
        <v>48185</v>
      </c>
      <c r="G126" s="16">
        <f t="shared" si="39"/>
        <v>244.37</v>
      </c>
      <c r="H126" s="16">
        <f t="shared" si="48"/>
        <v>494.87</v>
      </c>
      <c r="I126" s="16">
        <f t="shared" si="49"/>
        <v>739.24</v>
      </c>
      <c r="J126" s="14">
        <v>0</v>
      </c>
      <c r="K126" s="14">
        <f>SUM(G$7:G126)</f>
        <v>34837.01</v>
      </c>
      <c r="L126" s="14">
        <f>SUM(H$7:H126)+SUM(J$7:J126)</f>
        <v>53871.790000000037</v>
      </c>
      <c r="M126" s="14">
        <f t="shared" si="40"/>
        <v>146128.20999999996</v>
      </c>
      <c r="O126" s="6">
        <f t="shared" si="42"/>
        <v>131232.91999999998</v>
      </c>
      <c r="P126" s="11">
        <f t="shared" si="43"/>
        <v>1.8499999999999999E-2</v>
      </c>
      <c r="Q126" s="2">
        <f t="shared" si="50"/>
        <v>241</v>
      </c>
      <c r="S126" s="8">
        <f t="shared" si="51"/>
        <v>48185</v>
      </c>
      <c r="T126" s="16">
        <f t="shared" si="59"/>
        <v>202.32</v>
      </c>
      <c r="U126" s="16">
        <f t="shared" si="52"/>
        <v>450.04</v>
      </c>
      <c r="V126" s="16">
        <f t="shared" si="65"/>
        <v>652.36</v>
      </c>
      <c r="W126" s="32">
        <f>IF(MONTH(S126)=12,MAX(0,MIN(12*CuotaTipoFijo-12*V126,Z125-U126)),0)</f>
        <v>1042.5600000000013</v>
      </c>
      <c r="X126" s="14">
        <f>SUM(T$7:T126)</f>
        <v>18449.119999999992</v>
      </c>
      <c r="Y126" s="14">
        <f>SUM(U$7:U126)+SUM(W$7:W126)</f>
        <v>70259.680000000037</v>
      </c>
      <c r="Z126" s="14">
        <f t="shared" si="41"/>
        <v>129740.31999999996</v>
      </c>
    </row>
    <row r="127" spans="2:26" x14ac:dyDescent="0.25">
      <c r="B127" s="6">
        <f t="shared" si="44"/>
        <v>146128.20999999996</v>
      </c>
      <c r="C127" s="11">
        <f t="shared" si="45"/>
        <v>0.02</v>
      </c>
      <c r="D127" s="2">
        <f t="shared" si="46"/>
        <v>240</v>
      </c>
      <c r="F127" s="8">
        <f t="shared" si="47"/>
        <v>48216</v>
      </c>
      <c r="G127" s="16">
        <f t="shared" si="39"/>
        <v>243.55</v>
      </c>
      <c r="H127" s="16">
        <f t="shared" si="48"/>
        <v>495.69</v>
      </c>
      <c r="I127" s="16">
        <f t="shared" si="49"/>
        <v>739.24</v>
      </c>
      <c r="J127" s="14">
        <v>0</v>
      </c>
      <c r="K127" s="14">
        <f>SUM(G$7:G127)</f>
        <v>35080.560000000005</v>
      </c>
      <c r="L127" s="14">
        <f>SUM(H$7:H127)+SUM(J$7:J127)</f>
        <v>54367.48000000004</v>
      </c>
      <c r="M127" s="14">
        <f t="shared" si="40"/>
        <v>145632.51999999996</v>
      </c>
      <c r="O127" s="6">
        <f t="shared" si="42"/>
        <v>129740.31999999996</v>
      </c>
      <c r="P127" s="11">
        <f t="shared" si="43"/>
        <v>0.02</v>
      </c>
      <c r="Q127" s="2">
        <f t="shared" si="50"/>
        <v>240</v>
      </c>
      <c r="S127" s="8">
        <f t="shared" si="51"/>
        <v>48216</v>
      </c>
      <c r="T127" s="21">
        <f t="shared" si="59"/>
        <v>216.23</v>
      </c>
      <c r="U127" s="21">
        <f t="shared" ref="U127:U190" si="66">IFERROR(ROUND(-CUMPRINC(P127/12,Q127,O127,1,1,0),2),0)</f>
        <v>440.1</v>
      </c>
      <c r="V127" s="21">
        <f t="shared" ref="V127:V190" si="67">T127+U127</f>
        <v>656.33</v>
      </c>
      <c r="W127" s="14">
        <f>IF(MONTH(S127)=12,MAX(0,MIN(12*CuotaTipoFijo-12*V127,Z126-U127)),0)</f>
        <v>0</v>
      </c>
      <c r="X127" s="14">
        <f>SUM(T$7:T127)</f>
        <v>18665.349999999991</v>
      </c>
      <c r="Y127" s="14">
        <f>SUM(U$7:U127)+SUM(W$7:W127)</f>
        <v>70699.780000000028</v>
      </c>
      <c r="Z127" s="14">
        <f t="shared" si="41"/>
        <v>129300.21999999997</v>
      </c>
    </row>
    <row r="128" spans="2:26" x14ac:dyDescent="0.25">
      <c r="B128" s="6">
        <f t="shared" si="44"/>
        <v>145632.51999999996</v>
      </c>
      <c r="C128" s="11">
        <f t="shared" si="45"/>
        <v>0.02</v>
      </c>
      <c r="D128" s="2">
        <f t="shared" si="46"/>
        <v>239</v>
      </c>
      <c r="F128" s="8">
        <f t="shared" si="47"/>
        <v>48247</v>
      </c>
      <c r="G128" s="16">
        <f t="shared" si="39"/>
        <v>242.72</v>
      </c>
      <c r="H128" s="16">
        <f t="shared" si="48"/>
        <v>496.52</v>
      </c>
      <c r="I128" s="16">
        <f t="shared" si="49"/>
        <v>739.24</v>
      </c>
      <c r="J128" s="14">
        <v>0</v>
      </c>
      <c r="K128" s="14">
        <f>SUM(G$7:G128)</f>
        <v>35323.280000000006</v>
      </c>
      <c r="L128" s="14">
        <f>SUM(H$7:H128)+SUM(J$7:J128)</f>
        <v>54864.000000000036</v>
      </c>
      <c r="M128" s="14">
        <f t="shared" si="40"/>
        <v>145135.99999999997</v>
      </c>
      <c r="O128" s="6">
        <f t="shared" si="42"/>
        <v>129300.21999999997</v>
      </c>
      <c r="P128" s="11">
        <f t="shared" si="43"/>
        <v>0.02</v>
      </c>
      <c r="Q128" s="2">
        <f t="shared" si="50"/>
        <v>239</v>
      </c>
      <c r="S128" s="8">
        <f t="shared" si="51"/>
        <v>48247</v>
      </c>
      <c r="T128" s="16">
        <f t="shared" si="59"/>
        <v>215.5</v>
      </c>
      <c r="U128" s="16">
        <f t="shared" si="52"/>
        <v>440.83000000000004</v>
      </c>
      <c r="V128" s="16">
        <f t="shared" ref="V128:V191" si="68">V127</f>
        <v>656.33</v>
      </c>
      <c r="W128" s="14">
        <f>IF(MONTH(S128)=12,MAX(0,MIN(12*CuotaTipoFijo-12*V128,Z127-U128)),0)</f>
        <v>0</v>
      </c>
      <c r="X128" s="14">
        <f>SUM(T$7:T128)</f>
        <v>18880.849999999991</v>
      </c>
      <c r="Y128" s="14">
        <f>SUM(U$7:U128)+SUM(W$7:W128)</f>
        <v>71140.61000000003</v>
      </c>
      <c r="Z128" s="14">
        <f t="shared" si="41"/>
        <v>128859.38999999997</v>
      </c>
    </row>
    <row r="129" spans="2:26" x14ac:dyDescent="0.25">
      <c r="B129" s="6">
        <f t="shared" si="44"/>
        <v>145135.99999999997</v>
      </c>
      <c r="C129" s="11">
        <f t="shared" si="45"/>
        <v>0.02</v>
      </c>
      <c r="D129" s="2">
        <f t="shared" si="46"/>
        <v>238</v>
      </c>
      <c r="F129" s="8">
        <f t="shared" si="47"/>
        <v>48276</v>
      </c>
      <c r="G129" s="16">
        <f t="shared" si="39"/>
        <v>241.89</v>
      </c>
      <c r="H129" s="16">
        <f t="shared" si="48"/>
        <v>497.35</v>
      </c>
      <c r="I129" s="16">
        <f t="shared" si="49"/>
        <v>739.24</v>
      </c>
      <c r="J129" s="14">
        <v>0</v>
      </c>
      <c r="K129" s="14">
        <f>SUM(G$7:G129)</f>
        <v>35565.170000000006</v>
      </c>
      <c r="L129" s="14">
        <f>SUM(H$7:H129)+SUM(J$7:J129)</f>
        <v>55361.350000000035</v>
      </c>
      <c r="M129" s="14">
        <f t="shared" si="40"/>
        <v>144638.64999999997</v>
      </c>
      <c r="O129" s="6">
        <f t="shared" si="42"/>
        <v>128859.38999999997</v>
      </c>
      <c r="P129" s="11">
        <f t="shared" si="43"/>
        <v>0.02</v>
      </c>
      <c r="Q129" s="2">
        <f t="shared" si="50"/>
        <v>238</v>
      </c>
      <c r="S129" s="8">
        <f t="shared" si="51"/>
        <v>48276</v>
      </c>
      <c r="T129" s="16">
        <f t="shared" si="59"/>
        <v>214.77</v>
      </c>
      <c r="U129" s="16">
        <f t="shared" si="52"/>
        <v>441.56000000000006</v>
      </c>
      <c r="V129" s="16">
        <f t="shared" si="68"/>
        <v>656.33</v>
      </c>
      <c r="W129" s="14">
        <f>IF(MONTH(S129)=12,MAX(0,MIN(12*CuotaTipoFijo-12*V129,Z128-U129)),0)</f>
        <v>0</v>
      </c>
      <c r="X129" s="14">
        <f>SUM(T$7:T129)</f>
        <v>19095.619999999992</v>
      </c>
      <c r="Y129" s="14">
        <f>SUM(U$7:U129)+SUM(W$7:W129)</f>
        <v>71582.170000000027</v>
      </c>
      <c r="Z129" s="14">
        <f t="shared" si="41"/>
        <v>128417.82999999997</v>
      </c>
    </row>
    <row r="130" spans="2:26" x14ac:dyDescent="0.25">
      <c r="B130" s="6">
        <f t="shared" si="44"/>
        <v>144638.64999999997</v>
      </c>
      <c r="C130" s="11">
        <f t="shared" si="45"/>
        <v>0.02</v>
      </c>
      <c r="D130" s="2">
        <f t="shared" si="46"/>
        <v>237</v>
      </c>
      <c r="F130" s="8">
        <f t="shared" si="47"/>
        <v>48307</v>
      </c>
      <c r="G130" s="16">
        <f t="shared" si="39"/>
        <v>241.06</v>
      </c>
      <c r="H130" s="16">
        <f t="shared" si="48"/>
        <v>498.18</v>
      </c>
      <c r="I130" s="16">
        <f t="shared" si="49"/>
        <v>739.24</v>
      </c>
      <c r="J130" s="14">
        <v>0</v>
      </c>
      <c r="K130" s="14">
        <f>SUM(G$7:G130)</f>
        <v>35806.230000000003</v>
      </c>
      <c r="L130" s="14">
        <f>SUM(H$7:H130)+SUM(J$7:J130)</f>
        <v>55859.530000000035</v>
      </c>
      <c r="M130" s="14">
        <f t="shared" si="40"/>
        <v>144140.46999999997</v>
      </c>
      <c r="O130" s="6">
        <f t="shared" si="42"/>
        <v>128417.82999999997</v>
      </c>
      <c r="P130" s="11">
        <f t="shared" si="43"/>
        <v>0.02</v>
      </c>
      <c r="Q130" s="2">
        <f t="shared" si="50"/>
        <v>237</v>
      </c>
      <c r="S130" s="8">
        <f t="shared" si="51"/>
        <v>48307</v>
      </c>
      <c r="T130" s="16">
        <f t="shared" si="59"/>
        <v>214.03</v>
      </c>
      <c r="U130" s="16">
        <f t="shared" si="52"/>
        <v>442.30000000000007</v>
      </c>
      <c r="V130" s="16">
        <f t="shared" si="68"/>
        <v>656.33</v>
      </c>
      <c r="W130" s="14">
        <f>IF(MONTH(S130)=12,MAX(0,MIN(12*CuotaTipoFijo-12*V130,Z129-U130)),0)</f>
        <v>0</v>
      </c>
      <c r="X130" s="14">
        <f>SUM(T$7:T130)</f>
        <v>19309.649999999991</v>
      </c>
      <c r="Y130" s="14">
        <f>SUM(U$7:U130)+SUM(W$7:W130)</f>
        <v>72024.47000000003</v>
      </c>
      <c r="Z130" s="14">
        <f t="shared" si="41"/>
        <v>127975.52999999997</v>
      </c>
    </row>
    <row r="131" spans="2:26" x14ac:dyDescent="0.25">
      <c r="B131" s="6">
        <f t="shared" si="44"/>
        <v>144140.46999999997</v>
      </c>
      <c r="C131" s="11">
        <f t="shared" si="45"/>
        <v>0.02</v>
      </c>
      <c r="D131" s="2">
        <f t="shared" si="46"/>
        <v>236</v>
      </c>
      <c r="F131" s="8">
        <f t="shared" si="47"/>
        <v>48337</v>
      </c>
      <c r="G131" s="16">
        <f t="shared" si="39"/>
        <v>240.23</v>
      </c>
      <c r="H131" s="16">
        <f t="shared" si="48"/>
        <v>499.01</v>
      </c>
      <c r="I131" s="16">
        <f t="shared" si="49"/>
        <v>739.24</v>
      </c>
      <c r="J131" s="14">
        <v>0</v>
      </c>
      <c r="K131" s="14">
        <f>SUM(G$7:G131)</f>
        <v>36046.460000000006</v>
      </c>
      <c r="L131" s="14">
        <f>SUM(H$7:H131)+SUM(J$7:J131)</f>
        <v>56358.540000000037</v>
      </c>
      <c r="M131" s="14">
        <f t="shared" si="40"/>
        <v>143641.45999999996</v>
      </c>
      <c r="O131" s="6">
        <f t="shared" si="42"/>
        <v>127975.52999999997</v>
      </c>
      <c r="P131" s="11">
        <f t="shared" si="43"/>
        <v>0.02</v>
      </c>
      <c r="Q131" s="2">
        <f t="shared" si="50"/>
        <v>236</v>
      </c>
      <c r="S131" s="8">
        <f t="shared" si="51"/>
        <v>48337</v>
      </c>
      <c r="T131" s="16">
        <f t="shared" si="59"/>
        <v>213.29</v>
      </c>
      <c r="U131" s="16">
        <f t="shared" si="52"/>
        <v>443.04000000000008</v>
      </c>
      <c r="V131" s="16">
        <f t="shared" si="68"/>
        <v>656.33</v>
      </c>
      <c r="W131" s="14">
        <f>IF(MONTH(S131)=12,MAX(0,MIN(12*CuotaTipoFijo-12*V131,Z130-U131)),0)</f>
        <v>0</v>
      </c>
      <c r="X131" s="14">
        <f>SUM(T$7:T131)</f>
        <v>19522.939999999991</v>
      </c>
      <c r="Y131" s="14">
        <f>SUM(U$7:U131)+SUM(W$7:W131)</f>
        <v>72467.510000000038</v>
      </c>
      <c r="Z131" s="14">
        <f t="shared" si="41"/>
        <v>127532.48999999996</v>
      </c>
    </row>
    <row r="132" spans="2:26" x14ac:dyDescent="0.25">
      <c r="B132" s="6">
        <f t="shared" si="44"/>
        <v>143641.45999999996</v>
      </c>
      <c r="C132" s="11">
        <f t="shared" si="45"/>
        <v>0.02</v>
      </c>
      <c r="D132" s="2">
        <f t="shared" si="46"/>
        <v>235</v>
      </c>
      <c r="F132" s="8">
        <f t="shared" si="47"/>
        <v>48368</v>
      </c>
      <c r="G132" s="16">
        <f t="shared" si="39"/>
        <v>239.4</v>
      </c>
      <c r="H132" s="16">
        <f t="shared" si="48"/>
        <v>499.84000000000003</v>
      </c>
      <c r="I132" s="16">
        <f t="shared" si="49"/>
        <v>739.24</v>
      </c>
      <c r="J132" s="14">
        <v>0</v>
      </c>
      <c r="K132" s="14">
        <f>SUM(G$7:G132)</f>
        <v>36285.860000000008</v>
      </c>
      <c r="L132" s="14">
        <f>SUM(H$7:H132)+SUM(J$7:J132)</f>
        <v>56858.380000000034</v>
      </c>
      <c r="M132" s="14">
        <f t="shared" si="40"/>
        <v>143141.61999999997</v>
      </c>
      <c r="O132" s="6">
        <f t="shared" si="42"/>
        <v>127532.48999999996</v>
      </c>
      <c r="P132" s="11">
        <f t="shared" si="43"/>
        <v>0.02</v>
      </c>
      <c r="Q132" s="2">
        <f t="shared" si="50"/>
        <v>235</v>
      </c>
      <c r="S132" s="8">
        <f t="shared" si="51"/>
        <v>48368</v>
      </c>
      <c r="T132" s="16">
        <f t="shared" si="59"/>
        <v>212.55</v>
      </c>
      <c r="U132" s="16">
        <f t="shared" si="52"/>
        <v>443.78000000000003</v>
      </c>
      <c r="V132" s="16">
        <f t="shared" si="68"/>
        <v>656.33</v>
      </c>
      <c r="W132" s="14">
        <f>IF(MONTH(S132)=12,MAX(0,MIN(12*CuotaTipoFijo-12*V132,Z131-U132)),0)</f>
        <v>0</v>
      </c>
      <c r="X132" s="14">
        <f>SUM(T$7:T132)</f>
        <v>19735.489999999991</v>
      </c>
      <c r="Y132" s="14">
        <f>SUM(U$7:U132)+SUM(W$7:W132)</f>
        <v>72911.290000000037</v>
      </c>
      <c r="Z132" s="14">
        <f t="shared" si="41"/>
        <v>127088.70999999996</v>
      </c>
    </row>
    <row r="133" spans="2:26" x14ac:dyDescent="0.25">
      <c r="B133" s="6">
        <f t="shared" si="44"/>
        <v>143141.61999999997</v>
      </c>
      <c r="C133" s="11">
        <f t="shared" si="45"/>
        <v>0.02</v>
      </c>
      <c r="D133" s="2">
        <f t="shared" si="46"/>
        <v>234</v>
      </c>
      <c r="F133" s="8">
        <f t="shared" si="47"/>
        <v>48398</v>
      </c>
      <c r="G133" s="16">
        <f t="shared" si="39"/>
        <v>238.57</v>
      </c>
      <c r="H133" s="16">
        <f t="shared" si="48"/>
        <v>500.67</v>
      </c>
      <c r="I133" s="16">
        <f t="shared" si="49"/>
        <v>739.24</v>
      </c>
      <c r="J133" s="14">
        <v>0</v>
      </c>
      <c r="K133" s="14">
        <f>SUM(G$7:G133)</f>
        <v>36524.430000000008</v>
      </c>
      <c r="L133" s="14">
        <f>SUM(H$7:H133)+SUM(J$7:J133)</f>
        <v>57359.050000000032</v>
      </c>
      <c r="M133" s="14">
        <f t="shared" si="40"/>
        <v>142640.94999999995</v>
      </c>
      <c r="O133" s="6">
        <f t="shared" si="42"/>
        <v>127088.70999999996</v>
      </c>
      <c r="P133" s="11">
        <f t="shared" si="43"/>
        <v>0.02</v>
      </c>
      <c r="Q133" s="2">
        <f t="shared" si="50"/>
        <v>234</v>
      </c>
      <c r="S133" s="8">
        <f t="shared" si="51"/>
        <v>48398</v>
      </c>
      <c r="T133" s="16">
        <f t="shared" si="59"/>
        <v>211.81</v>
      </c>
      <c r="U133" s="16">
        <f t="shared" si="52"/>
        <v>444.52000000000004</v>
      </c>
      <c r="V133" s="16">
        <f t="shared" si="68"/>
        <v>656.33</v>
      </c>
      <c r="W133" s="14">
        <f>IF(MONTH(S133)=12,MAX(0,MIN(12*CuotaTipoFijo-12*V133,Z132-U133)),0)</f>
        <v>0</v>
      </c>
      <c r="X133" s="14">
        <f>SUM(T$7:T133)</f>
        <v>19947.299999999992</v>
      </c>
      <c r="Y133" s="14">
        <f>SUM(U$7:U133)+SUM(W$7:W133)</f>
        <v>73355.810000000027</v>
      </c>
      <c r="Z133" s="14">
        <f t="shared" si="41"/>
        <v>126644.18999999997</v>
      </c>
    </row>
    <row r="134" spans="2:26" x14ac:dyDescent="0.25">
      <c r="B134" s="6">
        <f t="shared" si="44"/>
        <v>142640.94999999995</v>
      </c>
      <c r="C134" s="11">
        <f t="shared" si="45"/>
        <v>0.02</v>
      </c>
      <c r="D134" s="2">
        <f t="shared" si="46"/>
        <v>233</v>
      </c>
      <c r="F134" s="8">
        <f t="shared" si="47"/>
        <v>48429</v>
      </c>
      <c r="G134" s="16">
        <f t="shared" si="39"/>
        <v>237.73</v>
      </c>
      <c r="H134" s="16">
        <f t="shared" si="48"/>
        <v>501.51</v>
      </c>
      <c r="I134" s="16">
        <f t="shared" si="49"/>
        <v>739.24</v>
      </c>
      <c r="J134" s="14">
        <v>0</v>
      </c>
      <c r="K134" s="14">
        <f>SUM(G$7:G134)</f>
        <v>36762.160000000011</v>
      </c>
      <c r="L134" s="14">
        <f>SUM(H$7:H134)+SUM(J$7:J134)</f>
        <v>57860.560000000034</v>
      </c>
      <c r="M134" s="14">
        <f t="shared" si="40"/>
        <v>142139.43999999997</v>
      </c>
      <c r="O134" s="6">
        <f t="shared" si="42"/>
        <v>126644.18999999997</v>
      </c>
      <c r="P134" s="11">
        <f t="shared" si="43"/>
        <v>0.02</v>
      </c>
      <c r="Q134" s="2">
        <f t="shared" si="50"/>
        <v>233</v>
      </c>
      <c r="S134" s="8">
        <f t="shared" si="51"/>
        <v>48429</v>
      </c>
      <c r="T134" s="16">
        <f t="shared" si="59"/>
        <v>211.07</v>
      </c>
      <c r="U134" s="16">
        <f t="shared" si="52"/>
        <v>445.26000000000005</v>
      </c>
      <c r="V134" s="16">
        <f t="shared" si="68"/>
        <v>656.33</v>
      </c>
      <c r="W134" s="14">
        <f>IF(MONTH(S134)=12,MAX(0,MIN(12*CuotaTipoFijo-12*V134,Z133-U134)),0)</f>
        <v>0</v>
      </c>
      <c r="X134" s="14">
        <f>SUM(T$7:T134)</f>
        <v>20158.369999999992</v>
      </c>
      <c r="Y134" s="14">
        <f>SUM(U$7:U134)+SUM(W$7:W134)</f>
        <v>73801.070000000036</v>
      </c>
      <c r="Z134" s="14">
        <f t="shared" si="41"/>
        <v>126198.92999999996</v>
      </c>
    </row>
    <row r="135" spans="2:26" x14ac:dyDescent="0.25">
      <c r="B135" s="6">
        <f t="shared" si="44"/>
        <v>142139.43999999997</v>
      </c>
      <c r="C135" s="11">
        <f t="shared" si="45"/>
        <v>0.02</v>
      </c>
      <c r="D135" s="2">
        <f t="shared" si="46"/>
        <v>232</v>
      </c>
      <c r="F135" s="8">
        <f t="shared" si="47"/>
        <v>48460</v>
      </c>
      <c r="G135" s="16">
        <f t="shared" ref="G135:G198" si="69">IFERROR(ROUND(-CUMIPMT(C135/12,D135,B135,1,1,0),2),0)</f>
        <v>236.9</v>
      </c>
      <c r="H135" s="16">
        <f t="shared" si="48"/>
        <v>502.34000000000003</v>
      </c>
      <c r="I135" s="16">
        <f t="shared" si="49"/>
        <v>739.24</v>
      </c>
      <c r="J135" s="14">
        <v>0</v>
      </c>
      <c r="K135" s="14">
        <f>SUM(G$7:G135)</f>
        <v>36999.060000000012</v>
      </c>
      <c r="L135" s="14">
        <f>SUM(H$7:H135)+SUM(J$7:J135)</f>
        <v>58362.900000000031</v>
      </c>
      <c r="M135" s="14">
        <f t="shared" ref="M135:M198" si="70">$B$7-L135</f>
        <v>141637.09999999998</v>
      </c>
      <c r="O135" s="6">
        <f t="shared" si="42"/>
        <v>126198.92999999996</v>
      </c>
      <c r="P135" s="11">
        <f t="shared" si="43"/>
        <v>0.02</v>
      </c>
      <c r="Q135" s="2">
        <f t="shared" si="50"/>
        <v>232</v>
      </c>
      <c r="S135" s="8">
        <f t="shared" si="51"/>
        <v>48460</v>
      </c>
      <c r="T135" s="16">
        <f t="shared" si="59"/>
        <v>210.33</v>
      </c>
      <c r="U135" s="16">
        <f t="shared" si="52"/>
        <v>446</v>
      </c>
      <c r="V135" s="16">
        <f t="shared" si="68"/>
        <v>656.33</v>
      </c>
      <c r="W135" s="14">
        <f>IF(MONTH(S135)=12,MAX(0,MIN(12*CuotaTipoFijo-12*V135,Z134-U135)),0)</f>
        <v>0</v>
      </c>
      <c r="X135" s="14">
        <f>SUM(T$7:T135)</f>
        <v>20368.699999999993</v>
      </c>
      <c r="Y135" s="14">
        <f>SUM(U$7:U135)+SUM(W$7:W135)</f>
        <v>74247.070000000036</v>
      </c>
      <c r="Z135" s="14">
        <f t="shared" ref="Z135:Z198" si="71">$B$7-Y135</f>
        <v>125752.92999999996</v>
      </c>
    </row>
    <row r="136" spans="2:26" x14ac:dyDescent="0.25">
      <c r="B136" s="6">
        <f t="shared" si="44"/>
        <v>141637.09999999998</v>
      </c>
      <c r="C136" s="11">
        <f t="shared" si="45"/>
        <v>0.02</v>
      </c>
      <c r="D136" s="2">
        <f t="shared" si="46"/>
        <v>231</v>
      </c>
      <c r="F136" s="8">
        <f t="shared" si="47"/>
        <v>48490</v>
      </c>
      <c r="G136" s="16">
        <f t="shared" si="69"/>
        <v>236.06</v>
      </c>
      <c r="H136" s="16">
        <f t="shared" si="48"/>
        <v>503.18</v>
      </c>
      <c r="I136" s="16">
        <f t="shared" si="49"/>
        <v>739.24</v>
      </c>
      <c r="J136" s="14">
        <v>0</v>
      </c>
      <c r="K136" s="14">
        <f>SUM(G$7:G136)</f>
        <v>37235.12000000001</v>
      </c>
      <c r="L136" s="14">
        <f>SUM(H$7:H136)+SUM(J$7:J136)</f>
        <v>58866.080000000031</v>
      </c>
      <c r="M136" s="14">
        <f t="shared" si="70"/>
        <v>141133.91999999998</v>
      </c>
      <c r="O136" s="6">
        <f t="shared" ref="O136:O199" si="72">Z135</f>
        <v>125752.92999999996</v>
      </c>
      <c r="P136" s="11">
        <f t="shared" ref="P136:P199" si="73">IF(MONTH(S136)=1,MIN(IntMax,P135+CambioIntAnual),P135)</f>
        <v>0.02</v>
      </c>
      <c r="Q136" s="2">
        <f t="shared" si="50"/>
        <v>231</v>
      </c>
      <c r="S136" s="8">
        <f t="shared" si="51"/>
        <v>48490</v>
      </c>
      <c r="T136" s="16">
        <f t="shared" si="59"/>
        <v>209.59</v>
      </c>
      <c r="U136" s="16">
        <f t="shared" si="52"/>
        <v>446.74</v>
      </c>
      <c r="V136" s="16">
        <f t="shared" si="68"/>
        <v>656.33</v>
      </c>
      <c r="W136" s="14">
        <f>IF(MONTH(S136)=12,MAX(0,MIN(12*CuotaTipoFijo-12*V136,Z135-U136)),0)</f>
        <v>0</v>
      </c>
      <c r="X136" s="14">
        <f>SUM(T$7:T136)</f>
        <v>20578.289999999994</v>
      </c>
      <c r="Y136" s="14">
        <f>SUM(U$7:U136)+SUM(W$7:W136)</f>
        <v>74693.810000000027</v>
      </c>
      <c r="Z136" s="14">
        <f t="shared" si="71"/>
        <v>125306.18999999997</v>
      </c>
    </row>
    <row r="137" spans="2:26" x14ac:dyDescent="0.25">
      <c r="B137" s="6">
        <f t="shared" ref="B137:B200" si="74">M136</f>
        <v>141133.91999999998</v>
      </c>
      <c r="C137" s="11">
        <f t="shared" ref="C137:C200" si="75">C136</f>
        <v>0.02</v>
      </c>
      <c r="D137" s="2">
        <f t="shared" ref="D137:D200" si="76">D136-1</f>
        <v>230</v>
      </c>
      <c r="F137" s="8">
        <f t="shared" ref="F137:F200" si="77">DATE(YEAR(F136),MONTH(F136)+1,DAY(F136))</f>
        <v>48521</v>
      </c>
      <c r="G137" s="16">
        <f t="shared" si="69"/>
        <v>235.22</v>
      </c>
      <c r="H137" s="16">
        <f t="shared" ref="H137:H200" si="78">I137-G137</f>
        <v>504.02</v>
      </c>
      <c r="I137" s="16">
        <f t="shared" ref="I137:I200" si="79">I136</f>
        <v>739.24</v>
      </c>
      <c r="J137" s="14">
        <v>0</v>
      </c>
      <c r="K137" s="14">
        <f>SUM(G$7:G137)</f>
        <v>37470.340000000011</v>
      </c>
      <c r="L137" s="14">
        <f>SUM(H$7:H137)+SUM(J$7:J137)</f>
        <v>59370.100000000028</v>
      </c>
      <c r="M137" s="14">
        <f t="shared" si="70"/>
        <v>140629.89999999997</v>
      </c>
      <c r="O137" s="6">
        <f t="shared" si="72"/>
        <v>125306.18999999997</v>
      </c>
      <c r="P137" s="11">
        <f t="shared" si="73"/>
        <v>0.02</v>
      </c>
      <c r="Q137" s="2">
        <f t="shared" ref="Q137:Q200" si="80">Q136-1</f>
        <v>230</v>
      </c>
      <c r="S137" s="8">
        <f t="shared" ref="S137:S200" si="81">DATE(YEAR(S136),MONTH(S136)+1,DAY(S136))</f>
        <v>48521</v>
      </c>
      <c r="T137" s="16">
        <f t="shared" si="59"/>
        <v>208.84</v>
      </c>
      <c r="U137" s="16">
        <f t="shared" ref="U137:U200" si="82">V137-T137</f>
        <v>447.49</v>
      </c>
      <c r="V137" s="16">
        <f t="shared" si="68"/>
        <v>656.33</v>
      </c>
      <c r="W137" s="14">
        <f>IF(MONTH(S137)=12,MAX(0,MIN(12*CuotaTipoFijo-12*V137,Z136-U137)),0)</f>
        <v>0</v>
      </c>
      <c r="X137" s="14">
        <f>SUM(T$7:T137)</f>
        <v>20787.129999999994</v>
      </c>
      <c r="Y137" s="14">
        <f>SUM(U$7:U137)+SUM(W$7:W137)</f>
        <v>75141.300000000032</v>
      </c>
      <c r="Z137" s="14">
        <f t="shared" si="71"/>
        <v>124858.69999999997</v>
      </c>
    </row>
    <row r="138" spans="2:26" x14ac:dyDescent="0.25">
      <c r="B138" s="6">
        <f t="shared" si="74"/>
        <v>140629.89999999997</v>
      </c>
      <c r="C138" s="11">
        <f t="shared" si="75"/>
        <v>0.02</v>
      </c>
      <c r="D138" s="2">
        <f t="shared" si="76"/>
        <v>229</v>
      </c>
      <c r="F138" s="8">
        <f t="shared" si="77"/>
        <v>48551</v>
      </c>
      <c r="G138" s="16">
        <f t="shared" si="69"/>
        <v>234.38</v>
      </c>
      <c r="H138" s="16">
        <f t="shared" si="78"/>
        <v>504.86</v>
      </c>
      <c r="I138" s="16">
        <f t="shared" si="79"/>
        <v>739.24</v>
      </c>
      <c r="J138" s="14">
        <v>0</v>
      </c>
      <c r="K138" s="14">
        <f>SUM(G$7:G138)</f>
        <v>37704.720000000008</v>
      </c>
      <c r="L138" s="14">
        <f>SUM(H$7:H138)+SUM(J$7:J138)</f>
        <v>59874.960000000028</v>
      </c>
      <c r="M138" s="14">
        <f t="shared" si="70"/>
        <v>140125.03999999998</v>
      </c>
      <c r="O138" s="6">
        <f t="shared" si="72"/>
        <v>124858.69999999997</v>
      </c>
      <c r="P138" s="11">
        <f t="shared" si="73"/>
        <v>0.02</v>
      </c>
      <c r="Q138" s="2">
        <f t="shared" si="80"/>
        <v>229</v>
      </c>
      <c r="S138" s="8">
        <f t="shared" si="81"/>
        <v>48551</v>
      </c>
      <c r="T138" s="16">
        <f t="shared" si="59"/>
        <v>208.1</v>
      </c>
      <c r="U138" s="16">
        <f t="shared" si="82"/>
        <v>448.23</v>
      </c>
      <c r="V138" s="16">
        <f t="shared" si="68"/>
        <v>656.33</v>
      </c>
      <c r="W138" s="32">
        <f>IF(MONTH(S138)=12,MAX(0,MIN(12*CuotaTipoFijo-12*V138,Z137-U138)),0)</f>
        <v>994.92000000000007</v>
      </c>
      <c r="X138" s="14">
        <f>SUM(T$7:T138)</f>
        <v>20995.229999999992</v>
      </c>
      <c r="Y138" s="14">
        <f>SUM(U$7:U138)+SUM(W$7:W138)</f>
        <v>76584.450000000026</v>
      </c>
      <c r="Z138" s="14">
        <f t="shared" si="71"/>
        <v>123415.54999999997</v>
      </c>
    </row>
    <row r="139" spans="2:26" x14ac:dyDescent="0.25">
      <c r="B139" s="6">
        <f t="shared" si="74"/>
        <v>140125.03999999998</v>
      </c>
      <c r="C139" s="11">
        <f t="shared" si="75"/>
        <v>0.02</v>
      </c>
      <c r="D139" s="2">
        <f t="shared" si="76"/>
        <v>228</v>
      </c>
      <c r="F139" s="8">
        <f t="shared" si="77"/>
        <v>48582</v>
      </c>
      <c r="G139" s="16">
        <f t="shared" si="69"/>
        <v>233.54</v>
      </c>
      <c r="H139" s="16">
        <f t="shared" si="78"/>
        <v>505.70000000000005</v>
      </c>
      <c r="I139" s="16">
        <f t="shared" si="79"/>
        <v>739.24</v>
      </c>
      <c r="J139" s="14">
        <v>0</v>
      </c>
      <c r="K139" s="14">
        <f>SUM(G$7:G139)</f>
        <v>37938.260000000009</v>
      </c>
      <c r="L139" s="14">
        <f>SUM(H$7:H139)+SUM(J$7:J139)</f>
        <v>60380.660000000025</v>
      </c>
      <c r="M139" s="14">
        <f t="shared" si="70"/>
        <v>139619.33999999997</v>
      </c>
      <c r="O139" s="6">
        <f t="shared" si="72"/>
        <v>123415.54999999997</v>
      </c>
      <c r="P139" s="11">
        <f t="shared" si="73"/>
        <v>2.1500000000000002E-2</v>
      </c>
      <c r="Q139" s="2">
        <f t="shared" si="80"/>
        <v>228</v>
      </c>
      <c r="S139" s="8">
        <f t="shared" si="81"/>
        <v>48582</v>
      </c>
      <c r="T139" s="21">
        <f t="shared" si="59"/>
        <v>221.12</v>
      </c>
      <c r="U139" s="21">
        <f t="shared" ref="U139:U202" si="83">IFERROR(ROUND(-CUMPRINC(P139/12,Q139,O139,1,1,0),2),0)</f>
        <v>438.72</v>
      </c>
      <c r="V139" s="21">
        <f t="shared" ref="V139:V202" si="84">T139+U139</f>
        <v>659.84</v>
      </c>
      <c r="W139" s="14">
        <f>IF(MONTH(S139)=12,MAX(0,MIN(12*CuotaTipoFijo-12*V139,Z138-U139)),0)</f>
        <v>0</v>
      </c>
      <c r="X139" s="14">
        <f>SUM(T$7:T139)</f>
        <v>21216.349999999991</v>
      </c>
      <c r="Y139" s="14">
        <f>SUM(U$7:U139)+SUM(W$7:W139)</f>
        <v>77023.170000000027</v>
      </c>
      <c r="Z139" s="14">
        <f t="shared" si="71"/>
        <v>122976.82999999997</v>
      </c>
    </row>
    <row r="140" spans="2:26" x14ac:dyDescent="0.25">
      <c r="B140" s="6">
        <f t="shared" si="74"/>
        <v>139619.33999999997</v>
      </c>
      <c r="C140" s="11">
        <f t="shared" si="75"/>
        <v>0.02</v>
      </c>
      <c r="D140" s="2">
        <f t="shared" si="76"/>
        <v>227</v>
      </c>
      <c r="F140" s="8">
        <f t="shared" si="77"/>
        <v>48613</v>
      </c>
      <c r="G140" s="16">
        <f t="shared" si="69"/>
        <v>232.7</v>
      </c>
      <c r="H140" s="16">
        <f t="shared" si="78"/>
        <v>506.54</v>
      </c>
      <c r="I140" s="16">
        <f t="shared" si="79"/>
        <v>739.24</v>
      </c>
      <c r="J140" s="14">
        <v>0</v>
      </c>
      <c r="K140" s="14">
        <f>SUM(G$7:G140)</f>
        <v>38170.960000000006</v>
      </c>
      <c r="L140" s="14">
        <f>SUM(H$7:H140)+SUM(J$7:J140)</f>
        <v>60887.200000000026</v>
      </c>
      <c r="M140" s="14">
        <f t="shared" si="70"/>
        <v>139112.79999999999</v>
      </c>
      <c r="O140" s="6">
        <f t="shared" si="72"/>
        <v>122976.82999999997</v>
      </c>
      <c r="P140" s="11">
        <f t="shared" si="73"/>
        <v>2.1500000000000002E-2</v>
      </c>
      <c r="Q140" s="2">
        <f t="shared" si="80"/>
        <v>227</v>
      </c>
      <c r="S140" s="8">
        <f t="shared" si="81"/>
        <v>48613</v>
      </c>
      <c r="T140" s="16">
        <f t="shared" si="59"/>
        <v>220.33</v>
      </c>
      <c r="U140" s="16">
        <f t="shared" si="82"/>
        <v>439.51</v>
      </c>
      <c r="V140" s="16">
        <f t="shared" ref="V140:V203" si="85">V139</f>
        <v>659.84</v>
      </c>
      <c r="W140" s="14">
        <f>IF(MONTH(S140)=12,MAX(0,MIN(12*CuotaTipoFijo-12*V140,Z139-U140)),0)</f>
        <v>0</v>
      </c>
      <c r="X140" s="14">
        <f>SUM(T$7:T140)</f>
        <v>21436.679999999993</v>
      </c>
      <c r="Y140" s="14">
        <f>SUM(U$7:U140)+SUM(W$7:W140)</f>
        <v>77462.680000000037</v>
      </c>
      <c r="Z140" s="14">
        <f t="shared" si="71"/>
        <v>122537.31999999996</v>
      </c>
    </row>
    <row r="141" spans="2:26" x14ac:dyDescent="0.25">
      <c r="B141" s="6">
        <f t="shared" si="74"/>
        <v>139112.79999999999</v>
      </c>
      <c r="C141" s="11">
        <f t="shared" si="75"/>
        <v>0.02</v>
      </c>
      <c r="D141" s="2">
        <f t="shared" si="76"/>
        <v>226</v>
      </c>
      <c r="F141" s="8">
        <f t="shared" si="77"/>
        <v>48641</v>
      </c>
      <c r="G141" s="16">
        <f t="shared" si="69"/>
        <v>231.85</v>
      </c>
      <c r="H141" s="16">
        <f t="shared" si="78"/>
        <v>507.39</v>
      </c>
      <c r="I141" s="16">
        <f t="shared" si="79"/>
        <v>739.24</v>
      </c>
      <c r="J141" s="14">
        <v>0</v>
      </c>
      <c r="K141" s="14">
        <f>SUM(G$7:G141)</f>
        <v>38402.810000000005</v>
      </c>
      <c r="L141" s="14">
        <f>SUM(H$7:H141)+SUM(J$7:J141)</f>
        <v>61394.590000000026</v>
      </c>
      <c r="M141" s="14">
        <f t="shared" si="70"/>
        <v>138605.40999999997</v>
      </c>
      <c r="O141" s="6">
        <f t="shared" si="72"/>
        <v>122537.31999999996</v>
      </c>
      <c r="P141" s="11">
        <f t="shared" si="73"/>
        <v>2.1500000000000002E-2</v>
      </c>
      <c r="Q141" s="2">
        <f t="shared" si="80"/>
        <v>226</v>
      </c>
      <c r="S141" s="8">
        <f t="shared" si="81"/>
        <v>48641</v>
      </c>
      <c r="T141" s="16">
        <f t="shared" si="59"/>
        <v>219.55</v>
      </c>
      <c r="U141" s="16">
        <f t="shared" si="82"/>
        <v>440.29</v>
      </c>
      <c r="V141" s="16">
        <f t="shared" si="85"/>
        <v>659.84</v>
      </c>
      <c r="W141" s="14">
        <f>IF(MONTH(S141)=12,MAX(0,MIN(12*CuotaTipoFijo-12*V141,Z140-U141)),0)</f>
        <v>0</v>
      </c>
      <c r="X141" s="14">
        <f>SUM(T$7:T141)</f>
        <v>21656.229999999992</v>
      </c>
      <c r="Y141" s="14">
        <f>SUM(U$7:U141)+SUM(W$7:W141)</f>
        <v>77902.97000000003</v>
      </c>
      <c r="Z141" s="14">
        <f t="shared" si="71"/>
        <v>122097.02999999997</v>
      </c>
    </row>
    <row r="142" spans="2:26" x14ac:dyDescent="0.25">
      <c r="B142" s="6">
        <f t="shared" si="74"/>
        <v>138605.40999999997</v>
      </c>
      <c r="C142" s="11">
        <f t="shared" si="75"/>
        <v>0.02</v>
      </c>
      <c r="D142" s="2">
        <f t="shared" si="76"/>
        <v>225</v>
      </c>
      <c r="F142" s="8">
        <f t="shared" si="77"/>
        <v>48672</v>
      </c>
      <c r="G142" s="16">
        <f t="shared" si="69"/>
        <v>231.01</v>
      </c>
      <c r="H142" s="16">
        <f t="shared" si="78"/>
        <v>508.23</v>
      </c>
      <c r="I142" s="16">
        <f t="shared" si="79"/>
        <v>739.24</v>
      </c>
      <c r="J142" s="14">
        <v>0</v>
      </c>
      <c r="K142" s="14">
        <f>SUM(G$7:G142)</f>
        <v>38633.820000000007</v>
      </c>
      <c r="L142" s="14">
        <f>SUM(H$7:H142)+SUM(J$7:J142)</f>
        <v>61902.820000000029</v>
      </c>
      <c r="M142" s="14">
        <f t="shared" si="70"/>
        <v>138097.17999999996</v>
      </c>
      <c r="O142" s="6">
        <f t="shared" si="72"/>
        <v>122097.02999999997</v>
      </c>
      <c r="P142" s="11">
        <f t="shared" si="73"/>
        <v>2.1500000000000002E-2</v>
      </c>
      <c r="Q142" s="2">
        <f t="shared" si="80"/>
        <v>225</v>
      </c>
      <c r="S142" s="8">
        <f t="shared" si="81"/>
        <v>48672</v>
      </c>
      <c r="T142" s="16">
        <f t="shared" si="59"/>
        <v>218.76</v>
      </c>
      <c r="U142" s="16">
        <f t="shared" si="82"/>
        <v>441.08000000000004</v>
      </c>
      <c r="V142" s="16">
        <f t="shared" si="85"/>
        <v>659.84</v>
      </c>
      <c r="W142" s="14">
        <f>IF(MONTH(S142)=12,MAX(0,MIN(12*CuotaTipoFijo-12*V142,Z141-U142)),0)</f>
        <v>0</v>
      </c>
      <c r="X142" s="14">
        <f>SUM(T$7:T142)</f>
        <v>21874.989999999991</v>
      </c>
      <c r="Y142" s="14">
        <f>SUM(U$7:U142)+SUM(W$7:W142)</f>
        <v>78344.050000000032</v>
      </c>
      <c r="Z142" s="14">
        <f t="shared" si="71"/>
        <v>121655.94999999997</v>
      </c>
    </row>
    <row r="143" spans="2:26" x14ac:dyDescent="0.25">
      <c r="B143" s="6">
        <f t="shared" si="74"/>
        <v>138097.17999999996</v>
      </c>
      <c r="C143" s="11">
        <f t="shared" si="75"/>
        <v>0.02</v>
      </c>
      <c r="D143" s="2">
        <f t="shared" si="76"/>
        <v>224</v>
      </c>
      <c r="F143" s="8">
        <f t="shared" si="77"/>
        <v>48702</v>
      </c>
      <c r="G143" s="16">
        <f t="shared" si="69"/>
        <v>230.16</v>
      </c>
      <c r="H143" s="16">
        <f t="shared" si="78"/>
        <v>509.08000000000004</v>
      </c>
      <c r="I143" s="16">
        <f t="shared" si="79"/>
        <v>739.24</v>
      </c>
      <c r="J143" s="14">
        <v>0</v>
      </c>
      <c r="K143" s="14">
        <f>SUM(G$7:G143)</f>
        <v>38863.98000000001</v>
      </c>
      <c r="L143" s="14">
        <f>SUM(H$7:H143)+SUM(J$7:J143)</f>
        <v>62411.900000000031</v>
      </c>
      <c r="M143" s="14">
        <f t="shared" si="70"/>
        <v>137588.09999999998</v>
      </c>
      <c r="O143" s="6">
        <f t="shared" si="72"/>
        <v>121655.94999999997</v>
      </c>
      <c r="P143" s="11">
        <f t="shared" si="73"/>
        <v>2.1500000000000002E-2</v>
      </c>
      <c r="Q143" s="2">
        <f t="shared" si="80"/>
        <v>224</v>
      </c>
      <c r="S143" s="8">
        <f t="shared" si="81"/>
        <v>48702</v>
      </c>
      <c r="T143" s="16">
        <f t="shared" si="59"/>
        <v>217.97</v>
      </c>
      <c r="U143" s="16">
        <f t="shared" si="82"/>
        <v>441.87</v>
      </c>
      <c r="V143" s="16">
        <f t="shared" si="85"/>
        <v>659.84</v>
      </c>
      <c r="W143" s="14">
        <f>IF(MONTH(S143)=12,MAX(0,MIN(12*CuotaTipoFijo-12*V143,Z142-U143)),0)</f>
        <v>0</v>
      </c>
      <c r="X143" s="14">
        <f>SUM(T$7:T143)</f>
        <v>22092.959999999992</v>
      </c>
      <c r="Y143" s="14">
        <f>SUM(U$7:U143)+SUM(W$7:W143)</f>
        <v>78785.920000000042</v>
      </c>
      <c r="Z143" s="14">
        <f t="shared" si="71"/>
        <v>121214.07999999996</v>
      </c>
    </row>
    <row r="144" spans="2:26" x14ac:dyDescent="0.25">
      <c r="B144" s="6">
        <f t="shared" si="74"/>
        <v>137588.09999999998</v>
      </c>
      <c r="C144" s="11">
        <f t="shared" si="75"/>
        <v>0.02</v>
      </c>
      <c r="D144" s="2">
        <f t="shared" si="76"/>
        <v>223</v>
      </c>
      <c r="F144" s="8">
        <f t="shared" si="77"/>
        <v>48733</v>
      </c>
      <c r="G144" s="16">
        <f t="shared" si="69"/>
        <v>229.31</v>
      </c>
      <c r="H144" s="16">
        <f t="shared" si="78"/>
        <v>509.93</v>
      </c>
      <c r="I144" s="16">
        <f t="shared" si="79"/>
        <v>739.24</v>
      </c>
      <c r="J144" s="14">
        <v>0</v>
      </c>
      <c r="K144" s="14">
        <f>SUM(G$7:G144)</f>
        <v>39093.290000000008</v>
      </c>
      <c r="L144" s="14">
        <f>SUM(H$7:H144)+SUM(J$7:J144)</f>
        <v>62921.830000000031</v>
      </c>
      <c r="M144" s="14">
        <f t="shared" si="70"/>
        <v>137078.16999999998</v>
      </c>
      <c r="O144" s="6">
        <f t="shared" si="72"/>
        <v>121214.07999999996</v>
      </c>
      <c r="P144" s="11">
        <f t="shared" si="73"/>
        <v>2.1500000000000002E-2</v>
      </c>
      <c r="Q144" s="2">
        <f t="shared" si="80"/>
        <v>223</v>
      </c>
      <c r="S144" s="8">
        <f t="shared" si="81"/>
        <v>48733</v>
      </c>
      <c r="T144" s="16">
        <f t="shared" si="59"/>
        <v>217.18</v>
      </c>
      <c r="U144" s="16">
        <f t="shared" si="82"/>
        <v>442.66</v>
      </c>
      <c r="V144" s="16">
        <f t="shared" si="85"/>
        <v>659.84</v>
      </c>
      <c r="W144" s="14">
        <f>IF(MONTH(S144)=12,MAX(0,MIN(12*CuotaTipoFijo-12*V144,Z143-U144)),0)</f>
        <v>0</v>
      </c>
      <c r="X144" s="14">
        <f>SUM(T$7:T144)</f>
        <v>22310.139999999992</v>
      </c>
      <c r="Y144" s="14">
        <f>SUM(U$7:U144)+SUM(W$7:W144)</f>
        <v>79228.580000000045</v>
      </c>
      <c r="Z144" s="14">
        <f t="shared" si="71"/>
        <v>120771.41999999995</v>
      </c>
    </row>
    <row r="145" spans="2:26" x14ac:dyDescent="0.25">
      <c r="B145" s="6">
        <f t="shared" si="74"/>
        <v>137078.16999999998</v>
      </c>
      <c r="C145" s="11">
        <f t="shared" si="75"/>
        <v>0.02</v>
      </c>
      <c r="D145" s="2">
        <f t="shared" si="76"/>
        <v>222</v>
      </c>
      <c r="F145" s="8">
        <f t="shared" si="77"/>
        <v>48763</v>
      </c>
      <c r="G145" s="16">
        <f t="shared" si="69"/>
        <v>228.46</v>
      </c>
      <c r="H145" s="16">
        <f t="shared" si="78"/>
        <v>510.78</v>
      </c>
      <c r="I145" s="16">
        <f t="shared" si="79"/>
        <v>739.24</v>
      </c>
      <c r="J145" s="14">
        <v>0</v>
      </c>
      <c r="K145" s="14">
        <f>SUM(G$7:G145)</f>
        <v>39321.750000000007</v>
      </c>
      <c r="L145" s="14">
        <f>SUM(H$7:H145)+SUM(J$7:J145)</f>
        <v>63432.61000000003</v>
      </c>
      <c r="M145" s="14">
        <f t="shared" si="70"/>
        <v>136567.38999999996</v>
      </c>
      <c r="O145" s="6">
        <f t="shared" si="72"/>
        <v>120771.41999999995</v>
      </c>
      <c r="P145" s="11">
        <f t="shared" si="73"/>
        <v>2.1500000000000002E-2</v>
      </c>
      <c r="Q145" s="2">
        <f t="shared" si="80"/>
        <v>222</v>
      </c>
      <c r="S145" s="8">
        <f t="shared" si="81"/>
        <v>48763</v>
      </c>
      <c r="T145" s="16">
        <f t="shared" si="59"/>
        <v>216.38</v>
      </c>
      <c r="U145" s="16">
        <f t="shared" si="82"/>
        <v>443.46000000000004</v>
      </c>
      <c r="V145" s="16">
        <f t="shared" si="85"/>
        <v>659.84</v>
      </c>
      <c r="W145" s="14">
        <f>IF(MONTH(S145)=12,MAX(0,MIN(12*CuotaTipoFijo-12*V145,Z144-U145)),0)</f>
        <v>0</v>
      </c>
      <c r="X145" s="14">
        <f>SUM(T$7:T145)</f>
        <v>22526.519999999993</v>
      </c>
      <c r="Y145" s="14">
        <f>SUM(U$7:U145)+SUM(W$7:W145)</f>
        <v>79672.040000000037</v>
      </c>
      <c r="Z145" s="14">
        <f t="shared" si="71"/>
        <v>120327.95999999996</v>
      </c>
    </row>
    <row r="146" spans="2:26" x14ac:dyDescent="0.25">
      <c r="B146" s="6">
        <f t="shared" si="74"/>
        <v>136567.38999999996</v>
      </c>
      <c r="C146" s="11">
        <f t="shared" si="75"/>
        <v>0.02</v>
      </c>
      <c r="D146" s="2">
        <f t="shared" si="76"/>
        <v>221</v>
      </c>
      <c r="F146" s="8">
        <f t="shared" si="77"/>
        <v>48794</v>
      </c>
      <c r="G146" s="16">
        <f t="shared" si="69"/>
        <v>227.61</v>
      </c>
      <c r="H146" s="16">
        <f t="shared" si="78"/>
        <v>511.63</v>
      </c>
      <c r="I146" s="16">
        <f t="shared" si="79"/>
        <v>739.24</v>
      </c>
      <c r="J146" s="14">
        <v>0</v>
      </c>
      <c r="K146" s="14">
        <f>SUM(G$7:G146)</f>
        <v>39549.360000000008</v>
      </c>
      <c r="L146" s="14">
        <f>SUM(H$7:H146)+SUM(J$7:J146)</f>
        <v>63944.240000000027</v>
      </c>
      <c r="M146" s="14">
        <f t="shared" si="70"/>
        <v>136055.75999999998</v>
      </c>
      <c r="O146" s="6">
        <f t="shared" si="72"/>
        <v>120327.95999999996</v>
      </c>
      <c r="P146" s="11">
        <f t="shared" si="73"/>
        <v>2.1500000000000002E-2</v>
      </c>
      <c r="Q146" s="2">
        <f t="shared" si="80"/>
        <v>221</v>
      </c>
      <c r="S146" s="8">
        <f t="shared" si="81"/>
        <v>48794</v>
      </c>
      <c r="T146" s="16">
        <f t="shared" si="59"/>
        <v>215.59</v>
      </c>
      <c r="U146" s="16">
        <f t="shared" si="82"/>
        <v>444.25</v>
      </c>
      <c r="V146" s="16">
        <f t="shared" si="85"/>
        <v>659.84</v>
      </c>
      <c r="W146" s="14">
        <f>IF(MONTH(S146)=12,MAX(0,MIN(12*CuotaTipoFijo-12*V146,Z145-U146)),0)</f>
        <v>0</v>
      </c>
      <c r="X146" s="14">
        <f>SUM(T$7:T146)</f>
        <v>22742.109999999993</v>
      </c>
      <c r="Y146" s="14">
        <f>SUM(U$7:U146)+SUM(W$7:W146)</f>
        <v>80116.290000000037</v>
      </c>
      <c r="Z146" s="14">
        <f t="shared" si="71"/>
        <v>119883.70999999996</v>
      </c>
    </row>
    <row r="147" spans="2:26" x14ac:dyDescent="0.25">
      <c r="B147" s="6">
        <f t="shared" si="74"/>
        <v>136055.75999999998</v>
      </c>
      <c r="C147" s="11">
        <f t="shared" si="75"/>
        <v>0.02</v>
      </c>
      <c r="D147" s="2">
        <f t="shared" si="76"/>
        <v>220</v>
      </c>
      <c r="F147" s="8">
        <f t="shared" si="77"/>
        <v>48825</v>
      </c>
      <c r="G147" s="16">
        <f t="shared" si="69"/>
        <v>226.76</v>
      </c>
      <c r="H147" s="16">
        <f t="shared" si="78"/>
        <v>512.48</v>
      </c>
      <c r="I147" s="16">
        <f t="shared" si="79"/>
        <v>739.24</v>
      </c>
      <c r="J147" s="14">
        <v>0</v>
      </c>
      <c r="K147" s="14">
        <f>SUM(G$7:G147)</f>
        <v>39776.12000000001</v>
      </c>
      <c r="L147" s="14">
        <f>SUM(H$7:H147)+SUM(J$7:J147)</f>
        <v>64456.72000000003</v>
      </c>
      <c r="M147" s="14">
        <f t="shared" si="70"/>
        <v>135543.27999999997</v>
      </c>
      <c r="O147" s="6">
        <f t="shared" si="72"/>
        <v>119883.70999999996</v>
      </c>
      <c r="P147" s="11">
        <f t="shared" si="73"/>
        <v>2.1500000000000002E-2</v>
      </c>
      <c r="Q147" s="2">
        <f t="shared" si="80"/>
        <v>220</v>
      </c>
      <c r="S147" s="8">
        <f t="shared" si="81"/>
        <v>48825</v>
      </c>
      <c r="T147" s="16">
        <f t="shared" si="59"/>
        <v>214.79</v>
      </c>
      <c r="U147" s="16">
        <f t="shared" si="82"/>
        <v>445.05000000000007</v>
      </c>
      <c r="V147" s="16">
        <f t="shared" si="85"/>
        <v>659.84</v>
      </c>
      <c r="W147" s="14">
        <f>IF(MONTH(S147)=12,MAX(0,MIN(12*CuotaTipoFijo-12*V147,Z146-U147)),0)</f>
        <v>0</v>
      </c>
      <c r="X147" s="14">
        <f>SUM(T$7:T147)</f>
        <v>22956.899999999994</v>
      </c>
      <c r="Y147" s="14">
        <f>SUM(U$7:U147)+SUM(W$7:W147)</f>
        <v>80561.34000000004</v>
      </c>
      <c r="Z147" s="14">
        <f t="shared" si="71"/>
        <v>119438.65999999996</v>
      </c>
    </row>
    <row r="148" spans="2:26" x14ac:dyDescent="0.25">
      <c r="B148" s="6">
        <f t="shared" si="74"/>
        <v>135543.27999999997</v>
      </c>
      <c r="C148" s="11">
        <f t="shared" si="75"/>
        <v>0.02</v>
      </c>
      <c r="D148" s="2">
        <f t="shared" si="76"/>
        <v>219</v>
      </c>
      <c r="F148" s="8">
        <f t="shared" si="77"/>
        <v>48855</v>
      </c>
      <c r="G148" s="16">
        <f t="shared" si="69"/>
        <v>225.91</v>
      </c>
      <c r="H148" s="16">
        <f t="shared" si="78"/>
        <v>513.33000000000004</v>
      </c>
      <c r="I148" s="16">
        <f t="shared" si="79"/>
        <v>739.24</v>
      </c>
      <c r="J148" s="14">
        <v>0</v>
      </c>
      <c r="K148" s="14">
        <f>SUM(G$7:G148)</f>
        <v>40002.030000000013</v>
      </c>
      <c r="L148" s="14">
        <f>SUM(H$7:H148)+SUM(J$7:J148)</f>
        <v>64970.050000000032</v>
      </c>
      <c r="M148" s="14">
        <f t="shared" si="70"/>
        <v>135029.94999999995</v>
      </c>
      <c r="O148" s="6">
        <f t="shared" si="72"/>
        <v>119438.65999999996</v>
      </c>
      <c r="P148" s="11">
        <f t="shared" si="73"/>
        <v>2.1500000000000002E-2</v>
      </c>
      <c r="Q148" s="2">
        <f t="shared" si="80"/>
        <v>219</v>
      </c>
      <c r="S148" s="8">
        <f t="shared" si="81"/>
        <v>48855</v>
      </c>
      <c r="T148" s="16">
        <f t="shared" si="59"/>
        <v>213.99</v>
      </c>
      <c r="U148" s="16">
        <f t="shared" si="82"/>
        <v>445.85</v>
      </c>
      <c r="V148" s="16">
        <f t="shared" si="85"/>
        <v>659.84</v>
      </c>
      <c r="W148" s="14">
        <f>IF(MONTH(S148)=12,MAX(0,MIN(12*CuotaTipoFijo-12*V148,Z147-U148)),0)</f>
        <v>0</v>
      </c>
      <c r="X148" s="14">
        <f>SUM(T$7:T148)</f>
        <v>23170.889999999996</v>
      </c>
      <c r="Y148" s="14">
        <f>SUM(U$7:U148)+SUM(W$7:W148)</f>
        <v>81007.190000000046</v>
      </c>
      <c r="Z148" s="14">
        <f t="shared" si="71"/>
        <v>118992.80999999995</v>
      </c>
    </row>
    <row r="149" spans="2:26" x14ac:dyDescent="0.25">
      <c r="B149" s="6">
        <f t="shared" si="74"/>
        <v>135029.94999999995</v>
      </c>
      <c r="C149" s="11">
        <f t="shared" si="75"/>
        <v>0.02</v>
      </c>
      <c r="D149" s="2">
        <f t="shared" si="76"/>
        <v>218</v>
      </c>
      <c r="F149" s="8">
        <f t="shared" si="77"/>
        <v>48886</v>
      </c>
      <c r="G149" s="16">
        <f t="shared" si="69"/>
        <v>225.05</v>
      </c>
      <c r="H149" s="16">
        <f t="shared" si="78"/>
        <v>514.19000000000005</v>
      </c>
      <c r="I149" s="16">
        <f t="shared" si="79"/>
        <v>739.24</v>
      </c>
      <c r="J149" s="14">
        <v>0</v>
      </c>
      <c r="K149" s="14">
        <f>SUM(G$7:G149)</f>
        <v>40227.080000000016</v>
      </c>
      <c r="L149" s="14">
        <f>SUM(H$7:H149)+SUM(J$7:J149)</f>
        <v>65484.240000000034</v>
      </c>
      <c r="M149" s="14">
        <f t="shared" si="70"/>
        <v>134515.75999999995</v>
      </c>
      <c r="O149" s="6">
        <f t="shared" si="72"/>
        <v>118992.80999999995</v>
      </c>
      <c r="P149" s="11">
        <f t="shared" si="73"/>
        <v>2.1500000000000002E-2</v>
      </c>
      <c r="Q149" s="2">
        <f t="shared" si="80"/>
        <v>218</v>
      </c>
      <c r="S149" s="8">
        <f t="shared" si="81"/>
        <v>48886</v>
      </c>
      <c r="T149" s="16">
        <f t="shared" si="59"/>
        <v>213.2</v>
      </c>
      <c r="U149" s="16">
        <f t="shared" si="82"/>
        <v>446.64000000000004</v>
      </c>
      <c r="V149" s="16">
        <f t="shared" si="85"/>
        <v>659.84</v>
      </c>
      <c r="W149" s="14">
        <f>IF(MONTH(S149)=12,MAX(0,MIN(12*CuotaTipoFijo-12*V149,Z148-U149)),0)</f>
        <v>0</v>
      </c>
      <c r="X149" s="14">
        <f>SUM(T$7:T149)</f>
        <v>23384.089999999997</v>
      </c>
      <c r="Y149" s="14">
        <f>SUM(U$7:U149)+SUM(W$7:W149)</f>
        <v>81453.830000000045</v>
      </c>
      <c r="Z149" s="14">
        <f t="shared" si="71"/>
        <v>118546.16999999995</v>
      </c>
    </row>
    <row r="150" spans="2:26" x14ac:dyDescent="0.25">
      <c r="B150" s="6">
        <f t="shared" si="74"/>
        <v>134515.75999999995</v>
      </c>
      <c r="C150" s="11">
        <f t="shared" si="75"/>
        <v>0.02</v>
      </c>
      <c r="D150" s="2">
        <f t="shared" si="76"/>
        <v>217</v>
      </c>
      <c r="F150" s="8">
        <f t="shared" si="77"/>
        <v>48916</v>
      </c>
      <c r="G150" s="16">
        <f t="shared" si="69"/>
        <v>224.19</v>
      </c>
      <c r="H150" s="16">
        <f t="shared" si="78"/>
        <v>515.04999999999995</v>
      </c>
      <c r="I150" s="16">
        <f t="shared" si="79"/>
        <v>739.24</v>
      </c>
      <c r="J150" s="14">
        <v>0</v>
      </c>
      <c r="K150" s="14">
        <f>SUM(G$7:G150)</f>
        <v>40451.270000000019</v>
      </c>
      <c r="L150" s="14">
        <f>SUM(H$7:H150)+SUM(J$7:J150)</f>
        <v>65999.290000000037</v>
      </c>
      <c r="M150" s="14">
        <f t="shared" si="70"/>
        <v>134000.70999999996</v>
      </c>
      <c r="O150" s="6">
        <f t="shared" si="72"/>
        <v>118546.16999999995</v>
      </c>
      <c r="P150" s="11">
        <f t="shared" si="73"/>
        <v>2.1500000000000002E-2</v>
      </c>
      <c r="Q150" s="2">
        <f t="shared" si="80"/>
        <v>217</v>
      </c>
      <c r="S150" s="8">
        <f t="shared" si="81"/>
        <v>48916</v>
      </c>
      <c r="T150" s="16">
        <f t="shared" si="59"/>
        <v>212.4</v>
      </c>
      <c r="U150" s="16">
        <f t="shared" si="82"/>
        <v>447.44000000000005</v>
      </c>
      <c r="V150" s="16">
        <f t="shared" si="85"/>
        <v>659.84</v>
      </c>
      <c r="W150" s="32">
        <f>IF(MONTH(S150)=12,MAX(0,MIN(12*CuotaTipoFijo-12*V150,Z149-U150)),0)</f>
        <v>952.80000000000109</v>
      </c>
      <c r="X150" s="14">
        <f>SUM(T$7:T150)</f>
        <v>23596.489999999998</v>
      </c>
      <c r="Y150" s="14">
        <f>SUM(U$7:U150)+SUM(W$7:W150)</f>
        <v>82854.070000000051</v>
      </c>
      <c r="Z150" s="14">
        <f t="shared" si="71"/>
        <v>117145.92999999995</v>
      </c>
    </row>
    <row r="151" spans="2:26" x14ac:dyDescent="0.25">
      <c r="B151" s="6">
        <f t="shared" si="74"/>
        <v>134000.70999999996</v>
      </c>
      <c r="C151" s="11">
        <f t="shared" si="75"/>
        <v>0.02</v>
      </c>
      <c r="D151" s="2">
        <f t="shared" si="76"/>
        <v>216</v>
      </c>
      <c r="F151" s="8">
        <f t="shared" si="77"/>
        <v>48947</v>
      </c>
      <c r="G151" s="16">
        <f t="shared" si="69"/>
        <v>223.33</v>
      </c>
      <c r="H151" s="16">
        <f t="shared" si="78"/>
        <v>515.91</v>
      </c>
      <c r="I151" s="16">
        <f t="shared" si="79"/>
        <v>739.24</v>
      </c>
      <c r="J151" s="14">
        <v>0</v>
      </c>
      <c r="K151" s="14">
        <f>SUM(G$7:G151)</f>
        <v>40674.60000000002</v>
      </c>
      <c r="L151" s="14">
        <f>SUM(H$7:H151)+SUM(J$7:J151)</f>
        <v>66515.200000000041</v>
      </c>
      <c r="M151" s="14">
        <f t="shared" si="70"/>
        <v>133484.79999999996</v>
      </c>
      <c r="O151" s="6">
        <f t="shared" si="72"/>
        <v>117145.92999999995</v>
      </c>
      <c r="P151" s="11">
        <f t="shared" si="73"/>
        <v>2.3000000000000003E-2</v>
      </c>
      <c r="Q151" s="2">
        <f t="shared" si="80"/>
        <v>216</v>
      </c>
      <c r="S151" s="8">
        <f t="shared" si="81"/>
        <v>48947</v>
      </c>
      <c r="T151" s="21">
        <f t="shared" si="59"/>
        <v>224.53</v>
      </c>
      <c r="U151" s="21">
        <f t="shared" ref="U151:U214" si="86">IFERROR(ROUND(-CUMPRINC(P151/12,Q151,O151,1,1,0),2),0)</f>
        <v>438.31</v>
      </c>
      <c r="V151" s="21">
        <f t="shared" ref="V151:V214" si="87">T151+U151</f>
        <v>662.84</v>
      </c>
      <c r="W151" s="14">
        <f>IF(MONTH(S151)=12,MAX(0,MIN(12*CuotaTipoFijo-12*V151,Z150-U151)),0)</f>
        <v>0</v>
      </c>
      <c r="X151" s="14">
        <f>SUM(T$7:T151)</f>
        <v>23821.019999999997</v>
      </c>
      <c r="Y151" s="14">
        <f>SUM(U$7:U151)+SUM(W$7:W151)</f>
        <v>83292.380000000048</v>
      </c>
      <c r="Z151" s="14">
        <f t="shared" si="71"/>
        <v>116707.61999999995</v>
      </c>
    </row>
    <row r="152" spans="2:26" x14ac:dyDescent="0.25">
      <c r="B152" s="6">
        <f t="shared" si="74"/>
        <v>133484.79999999996</v>
      </c>
      <c r="C152" s="11">
        <f t="shared" si="75"/>
        <v>0.02</v>
      </c>
      <c r="D152" s="2">
        <f t="shared" si="76"/>
        <v>215</v>
      </c>
      <c r="F152" s="8">
        <f t="shared" si="77"/>
        <v>48978</v>
      </c>
      <c r="G152" s="16">
        <f t="shared" si="69"/>
        <v>222.47</v>
      </c>
      <c r="H152" s="16">
        <f t="shared" si="78"/>
        <v>516.77</v>
      </c>
      <c r="I152" s="16">
        <f t="shared" si="79"/>
        <v>739.24</v>
      </c>
      <c r="J152" s="14">
        <v>0</v>
      </c>
      <c r="K152" s="14">
        <f>SUM(G$7:G152)</f>
        <v>40897.070000000022</v>
      </c>
      <c r="L152" s="14">
        <f>SUM(H$7:H152)+SUM(J$7:J152)</f>
        <v>67031.970000000045</v>
      </c>
      <c r="M152" s="14">
        <f t="shared" si="70"/>
        <v>132968.02999999997</v>
      </c>
      <c r="O152" s="6">
        <f t="shared" si="72"/>
        <v>116707.61999999995</v>
      </c>
      <c r="P152" s="11">
        <f t="shared" si="73"/>
        <v>2.3000000000000003E-2</v>
      </c>
      <c r="Q152" s="2">
        <f t="shared" si="80"/>
        <v>215</v>
      </c>
      <c r="S152" s="8">
        <f t="shared" si="81"/>
        <v>48978</v>
      </c>
      <c r="T152" s="16">
        <f t="shared" si="59"/>
        <v>223.69</v>
      </c>
      <c r="U152" s="16">
        <f t="shared" si="82"/>
        <v>439.15000000000003</v>
      </c>
      <c r="V152" s="16">
        <f t="shared" ref="V152:V215" si="88">V151</f>
        <v>662.84</v>
      </c>
      <c r="W152" s="14">
        <f>IF(MONTH(S152)=12,MAX(0,MIN(12*CuotaTipoFijo-12*V152,Z151-U152)),0)</f>
        <v>0</v>
      </c>
      <c r="X152" s="14">
        <f>SUM(T$7:T152)</f>
        <v>24044.709999999995</v>
      </c>
      <c r="Y152" s="14">
        <f>SUM(U$7:U152)+SUM(W$7:W152)</f>
        <v>83731.530000000042</v>
      </c>
      <c r="Z152" s="14">
        <f t="shared" si="71"/>
        <v>116268.46999999996</v>
      </c>
    </row>
    <row r="153" spans="2:26" x14ac:dyDescent="0.25">
      <c r="B153" s="6">
        <f t="shared" si="74"/>
        <v>132968.02999999997</v>
      </c>
      <c r="C153" s="11">
        <f t="shared" si="75"/>
        <v>0.02</v>
      </c>
      <c r="D153" s="2">
        <f t="shared" si="76"/>
        <v>214</v>
      </c>
      <c r="F153" s="8">
        <f t="shared" si="77"/>
        <v>49006</v>
      </c>
      <c r="G153" s="16">
        <f t="shared" si="69"/>
        <v>221.61</v>
      </c>
      <c r="H153" s="16">
        <f t="shared" si="78"/>
        <v>517.63</v>
      </c>
      <c r="I153" s="16">
        <f t="shared" si="79"/>
        <v>739.24</v>
      </c>
      <c r="J153" s="14">
        <v>0</v>
      </c>
      <c r="K153" s="14">
        <f>SUM(G$7:G153)</f>
        <v>41118.680000000022</v>
      </c>
      <c r="L153" s="14">
        <f>SUM(H$7:H153)+SUM(J$7:J153)</f>
        <v>67549.600000000049</v>
      </c>
      <c r="M153" s="14">
        <f t="shared" si="70"/>
        <v>132450.39999999997</v>
      </c>
      <c r="O153" s="6">
        <f t="shared" si="72"/>
        <v>116268.46999999996</v>
      </c>
      <c r="P153" s="11">
        <f t="shared" si="73"/>
        <v>2.3000000000000003E-2</v>
      </c>
      <c r="Q153" s="2">
        <f t="shared" si="80"/>
        <v>214</v>
      </c>
      <c r="S153" s="8">
        <f t="shared" si="81"/>
        <v>49006</v>
      </c>
      <c r="T153" s="16">
        <f t="shared" si="59"/>
        <v>222.85</v>
      </c>
      <c r="U153" s="16">
        <f t="shared" si="82"/>
        <v>439.99</v>
      </c>
      <c r="V153" s="16">
        <f t="shared" si="88"/>
        <v>662.84</v>
      </c>
      <c r="W153" s="14">
        <f>IF(MONTH(S153)=12,MAX(0,MIN(12*CuotaTipoFijo-12*V153,Z152-U153)),0)</f>
        <v>0</v>
      </c>
      <c r="X153" s="14">
        <f>SUM(T$7:T153)</f>
        <v>24267.559999999994</v>
      </c>
      <c r="Y153" s="14">
        <f>SUM(U$7:U153)+SUM(W$7:W153)</f>
        <v>84171.520000000048</v>
      </c>
      <c r="Z153" s="14">
        <f t="shared" si="71"/>
        <v>115828.47999999995</v>
      </c>
    </row>
    <row r="154" spans="2:26" x14ac:dyDescent="0.25">
      <c r="B154" s="6">
        <f t="shared" si="74"/>
        <v>132450.39999999997</v>
      </c>
      <c r="C154" s="11">
        <f t="shared" si="75"/>
        <v>0.02</v>
      </c>
      <c r="D154" s="2">
        <f t="shared" si="76"/>
        <v>213</v>
      </c>
      <c r="F154" s="8">
        <f t="shared" si="77"/>
        <v>49037</v>
      </c>
      <c r="G154" s="16">
        <f t="shared" si="69"/>
        <v>220.75</v>
      </c>
      <c r="H154" s="16">
        <f t="shared" si="78"/>
        <v>518.49</v>
      </c>
      <c r="I154" s="16">
        <f t="shared" si="79"/>
        <v>739.24</v>
      </c>
      <c r="J154" s="14">
        <v>0</v>
      </c>
      <c r="K154" s="14">
        <f>SUM(G$7:G154)</f>
        <v>41339.430000000022</v>
      </c>
      <c r="L154" s="14">
        <f>SUM(H$7:H154)+SUM(J$7:J154)</f>
        <v>68068.090000000055</v>
      </c>
      <c r="M154" s="14">
        <f t="shared" si="70"/>
        <v>131931.90999999995</v>
      </c>
      <c r="O154" s="6">
        <f t="shared" si="72"/>
        <v>115828.47999999995</v>
      </c>
      <c r="P154" s="11">
        <f t="shared" si="73"/>
        <v>2.3000000000000003E-2</v>
      </c>
      <c r="Q154" s="2">
        <f t="shared" si="80"/>
        <v>213</v>
      </c>
      <c r="S154" s="8">
        <f t="shared" si="81"/>
        <v>49037</v>
      </c>
      <c r="T154" s="16">
        <f t="shared" si="59"/>
        <v>222</v>
      </c>
      <c r="U154" s="16">
        <f t="shared" si="82"/>
        <v>440.84000000000003</v>
      </c>
      <c r="V154" s="16">
        <f t="shared" si="88"/>
        <v>662.84</v>
      </c>
      <c r="W154" s="14">
        <f>IF(MONTH(S154)=12,MAX(0,MIN(12*CuotaTipoFijo-12*V154,Z153-U154)),0)</f>
        <v>0</v>
      </c>
      <c r="X154" s="14">
        <f>SUM(T$7:T154)</f>
        <v>24489.559999999994</v>
      </c>
      <c r="Y154" s="14">
        <f>SUM(U$7:U154)+SUM(W$7:W154)</f>
        <v>84612.360000000044</v>
      </c>
      <c r="Z154" s="14">
        <f t="shared" si="71"/>
        <v>115387.63999999996</v>
      </c>
    </row>
    <row r="155" spans="2:26" x14ac:dyDescent="0.25">
      <c r="B155" s="6">
        <f t="shared" si="74"/>
        <v>131931.90999999995</v>
      </c>
      <c r="C155" s="11">
        <f t="shared" si="75"/>
        <v>0.02</v>
      </c>
      <c r="D155" s="2">
        <f t="shared" si="76"/>
        <v>212</v>
      </c>
      <c r="F155" s="8">
        <f t="shared" si="77"/>
        <v>49067</v>
      </c>
      <c r="G155" s="16">
        <f t="shared" si="69"/>
        <v>219.89</v>
      </c>
      <c r="H155" s="16">
        <f t="shared" si="78"/>
        <v>519.35</v>
      </c>
      <c r="I155" s="16">
        <f t="shared" si="79"/>
        <v>739.24</v>
      </c>
      <c r="J155" s="14">
        <v>0</v>
      </c>
      <c r="K155" s="14">
        <f>SUM(G$7:G155)</f>
        <v>41559.320000000022</v>
      </c>
      <c r="L155" s="14">
        <f>SUM(H$7:H155)+SUM(J$7:J155)</f>
        <v>68587.440000000061</v>
      </c>
      <c r="M155" s="14">
        <f t="shared" si="70"/>
        <v>131412.55999999994</v>
      </c>
      <c r="O155" s="6">
        <f t="shared" si="72"/>
        <v>115387.63999999996</v>
      </c>
      <c r="P155" s="11">
        <f t="shared" si="73"/>
        <v>2.3000000000000003E-2</v>
      </c>
      <c r="Q155" s="2">
        <f t="shared" si="80"/>
        <v>212</v>
      </c>
      <c r="S155" s="8">
        <f t="shared" si="81"/>
        <v>49067</v>
      </c>
      <c r="T155" s="16">
        <f t="shared" si="59"/>
        <v>221.16</v>
      </c>
      <c r="U155" s="16">
        <f t="shared" si="82"/>
        <v>441.68000000000006</v>
      </c>
      <c r="V155" s="16">
        <f t="shared" si="88"/>
        <v>662.84</v>
      </c>
      <c r="W155" s="14">
        <f>IF(MONTH(S155)=12,MAX(0,MIN(12*CuotaTipoFijo-12*V155,Z154-U155)),0)</f>
        <v>0</v>
      </c>
      <c r="X155" s="14">
        <f>SUM(T$7:T155)</f>
        <v>24710.719999999994</v>
      </c>
      <c r="Y155" s="14">
        <f>SUM(U$7:U155)+SUM(W$7:W155)</f>
        <v>85054.040000000037</v>
      </c>
      <c r="Z155" s="14">
        <f t="shared" si="71"/>
        <v>114945.95999999996</v>
      </c>
    </row>
    <row r="156" spans="2:26" x14ac:dyDescent="0.25">
      <c r="B156" s="6">
        <f t="shared" si="74"/>
        <v>131412.55999999994</v>
      </c>
      <c r="C156" s="11">
        <f t="shared" si="75"/>
        <v>0.02</v>
      </c>
      <c r="D156" s="2">
        <f t="shared" si="76"/>
        <v>211</v>
      </c>
      <c r="F156" s="8">
        <f t="shared" si="77"/>
        <v>49098</v>
      </c>
      <c r="G156" s="16">
        <f t="shared" si="69"/>
        <v>219.02</v>
      </c>
      <c r="H156" s="16">
        <f t="shared" si="78"/>
        <v>520.22</v>
      </c>
      <c r="I156" s="16">
        <f t="shared" si="79"/>
        <v>739.24</v>
      </c>
      <c r="J156" s="14">
        <v>0</v>
      </c>
      <c r="K156" s="14">
        <f>SUM(G$7:G156)</f>
        <v>41778.340000000018</v>
      </c>
      <c r="L156" s="14">
        <f>SUM(H$7:H156)+SUM(J$7:J156)</f>
        <v>69107.660000000062</v>
      </c>
      <c r="M156" s="14">
        <f t="shared" si="70"/>
        <v>130892.33999999994</v>
      </c>
      <c r="O156" s="6">
        <f t="shared" si="72"/>
        <v>114945.95999999996</v>
      </c>
      <c r="P156" s="11">
        <f t="shared" si="73"/>
        <v>2.3000000000000003E-2</v>
      </c>
      <c r="Q156" s="2">
        <f t="shared" si="80"/>
        <v>211</v>
      </c>
      <c r="S156" s="8">
        <f t="shared" si="81"/>
        <v>49098</v>
      </c>
      <c r="T156" s="16">
        <f t="shared" si="59"/>
        <v>220.31</v>
      </c>
      <c r="U156" s="16">
        <f t="shared" si="82"/>
        <v>442.53000000000003</v>
      </c>
      <c r="V156" s="16">
        <f t="shared" si="88"/>
        <v>662.84</v>
      </c>
      <c r="W156" s="14">
        <f>IF(MONTH(S156)=12,MAX(0,MIN(12*CuotaTipoFijo-12*V156,Z155-U156)),0)</f>
        <v>0</v>
      </c>
      <c r="X156" s="14">
        <f>SUM(T$7:T156)</f>
        <v>24931.029999999995</v>
      </c>
      <c r="Y156" s="14">
        <f>SUM(U$7:U156)+SUM(W$7:W156)</f>
        <v>85496.570000000036</v>
      </c>
      <c r="Z156" s="14">
        <f t="shared" si="71"/>
        <v>114503.42999999996</v>
      </c>
    </row>
    <row r="157" spans="2:26" x14ac:dyDescent="0.25">
      <c r="B157" s="6">
        <f t="shared" si="74"/>
        <v>130892.33999999994</v>
      </c>
      <c r="C157" s="11">
        <f t="shared" si="75"/>
        <v>0.02</v>
      </c>
      <c r="D157" s="2">
        <f t="shared" si="76"/>
        <v>210</v>
      </c>
      <c r="F157" s="8">
        <f t="shared" si="77"/>
        <v>49128</v>
      </c>
      <c r="G157" s="16">
        <f t="shared" si="69"/>
        <v>218.15</v>
      </c>
      <c r="H157" s="16">
        <f t="shared" si="78"/>
        <v>521.09</v>
      </c>
      <c r="I157" s="16">
        <f t="shared" si="79"/>
        <v>739.24</v>
      </c>
      <c r="J157" s="14">
        <v>0</v>
      </c>
      <c r="K157" s="14">
        <f>SUM(G$7:G157)</f>
        <v>41996.49000000002</v>
      </c>
      <c r="L157" s="14">
        <f>SUM(H$7:H157)+SUM(J$7:J157)</f>
        <v>69628.750000000058</v>
      </c>
      <c r="M157" s="14">
        <f t="shared" si="70"/>
        <v>130371.24999999994</v>
      </c>
      <c r="O157" s="6">
        <f t="shared" si="72"/>
        <v>114503.42999999996</v>
      </c>
      <c r="P157" s="11">
        <f t="shared" si="73"/>
        <v>2.3000000000000003E-2</v>
      </c>
      <c r="Q157" s="2">
        <f t="shared" si="80"/>
        <v>210</v>
      </c>
      <c r="S157" s="8">
        <f t="shared" si="81"/>
        <v>49128</v>
      </c>
      <c r="T157" s="16">
        <f t="shared" si="59"/>
        <v>219.46</v>
      </c>
      <c r="U157" s="16">
        <f t="shared" si="82"/>
        <v>443.38</v>
      </c>
      <c r="V157" s="16">
        <f t="shared" si="88"/>
        <v>662.84</v>
      </c>
      <c r="W157" s="14">
        <f>IF(MONTH(S157)=12,MAX(0,MIN(12*CuotaTipoFijo-12*V157,Z156-U157)),0)</f>
        <v>0</v>
      </c>
      <c r="X157" s="14">
        <f>SUM(T$7:T157)</f>
        <v>25150.489999999994</v>
      </c>
      <c r="Y157" s="14">
        <f>SUM(U$7:U157)+SUM(W$7:W157)</f>
        <v>85939.950000000041</v>
      </c>
      <c r="Z157" s="14">
        <f t="shared" si="71"/>
        <v>114060.04999999996</v>
      </c>
    </row>
    <row r="158" spans="2:26" x14ac:dyDescent="0.25">
      <c r="B158" s="6">
        <f t="shared" si="74"/>
        <v>130371.24999999994</v>
      </c>
      <c r="C158" s="11">
        <f t="shared" si="75"/>
        <v>0.02</v>
      </c>
      <c r="D158" s="2">
        <f t="shared" si="76"/>
        <v>209</v>
      </c>
      <c r="F158" s="8">
        <f t="shared" si="77"/>
        <v>49159</v>
      </c>
      <c r="G158" s="16">
        <f t="shared" si="69"/>
        <v>217.29</v>
      </c>
      <c r="H158" s="16">
        <f t="shared" si="78"/>
        <v>521.95000000000005</v>
      </c>
      <c r="I158" s="16">
        <f t="shared" si="79"/>
        <v>739.24</v>
      </c>
      <c r="J158" s="14">
        <v>0</v>
      </c>
      <c r="K158" s="14">
        <f>SUM(G$7:G158)</f>
        <v>42213.780000000021</v>
      </c>
      <c r="L158" s="14">
        <f>SUM(H$7:H158)+SUM(J$7:J158)</f>
        <v>70150.700000000055</v>
      </c>
      <c r="M158" s="14">
        <f t="shared" si="70"/>
        <v>129849.29999999994</v>
      </c>
      <c r="O158" s="6">
        <f t="shared" si="72"/>
        <v>114060.04999999996</v>
      </c>
      <c r="P158" s="11">
        <f t="shared" si="73"/>
        <v>2.3000000000000003E-2</v>
      </c>
      <c r="Q158" s="2">
        <f t="shared" si="80"/>
        <v>209</v>
      </c>
      <c r="S158" s="8">
        <f t="shared" si="81"/>
        <v>49159</v>
      </c>
      <c r="T158" s="16">
        <f t="shared" si="59"/>
        <v>218.62</v>
      </c>
      <c r="U158" s="16">
        <f t="shared" si="82"/>
        <v>444.22</v>
      </c>
      <c r="V158" s="16">
        <f t="shared" si="88"/>
        <v>662.84</v>
      </c>
      <c r="W158" s="14">
        <f>IF(MONTH(S158)=12,MAX(0,MIN(12*CuotaTipoFijo-12*V158,Z157-U158)),0)</f>
        <v>0</v>
      </c>
      <c r="X158" s="14">
        <f>SUM(T$7:T158)</f>
        <v>25369.109999999993</v>
      </c>
      <c r="Y158" s="14">
        <f>SUM(U$7:U158)+SUM(W$7:W158)</f>
        <v>86384.170000000042</v>
      </c>
      <c r="Z158" s="14">
        <f t="shared" si="71"/>
        <v>113615.82999999996</v>
      </c>
    </row>
    <row r="159" spans="2:26" x14ac:dyDescent="0.25">
      <c r="B159" s="6">
        <f t="shared" si="74"/>
        <v>129849.29999999994</v>
      </c>
      <c r="C159" s="11">
        <f t="shared" si="75"/>
        <v>0.02</v>
      </c>
      <c r="D159" s="2">
        <f t="shared" si="76"/>
        <v>208</v>
      </c>
      <c r="F159" s="8">
        <f t="shared" si="77"/>
        <v>49190</v>
      </c>
      <c r="G159" s="16">
        <f t="shared" si="69"/>
        <v>216.42</v>
      </c>
      <c r="H159" s="16">
        <f t="shared" si="78"/>
        <v>522.82000000000005</v>
      </c>
      <c r="I159" s="16">
        <f t="shared" si="79"/>
        <v>739.24</v>
      </c>
      <c r="J159" s="14">
        <v>0</v>
      </c>
      <c r="K159" s="14">
        <f>SUM(G$7:G159)</f>
        <v>42430.200000000019</v>
      </c>
      <c r="L159" s="14">
        <f>SUM(H$7:H159)+SUM(J$7:J159)</f>
        <v>70673.520000000062</v>
      </c>
      <c r="M159" s="14">
        <f t="shared" si="70"/>
        <v>129326.47999999994</v>
      </c>
      <c r="O159" s="6">
        <f t="shared" si="72"/>
        <v>113615.82999999996</v>
      </c>
      <c r="P159" s="11">
        <f t="shared" si="73"/>
        <v>2.3000000000000003E-2</v>
      </c>
      <c r="Q159" s="2">
        <f t="shared" si="80"/>
        <v>208</v>
      </c>
      <c r="S159" s="8">
        <f t="shared" si="81"/>
        <v>49190</v>
      </c>
      <c r="T159" s="16">
        <f t="shared" si="59"/>
        <v>217.76</v>
      </c>
      <c r="U159" s="16">
        <f t="shared" si="82"/>
        <v>445.08000000000004</v>
      </c>
      <c r="V159" s="16">
        <f t="shared" si="88"/>
        <v>662.84</v>
      </c>
      <c r="W159" s="14">
        <f>IF(MONTH(S159)=12,MAX(0,MIN(12*CuotaTipoFijo-12*V159,Z158-U159)),0)</f>
        <v>0</v>
      </c>
      <c r="X159" s="14">
        <f>SUM(T$7:T159)</f>
        <v>25586.869999999992</v>
      </c>
      <c r="Y159" s="14">
        <f>SUM(U$7:U159)+SUM(W$7:W159)</f>
        <v>86829.250000000044</v>
      </c>
      <c r="Z159" s="14">
        <f t="shared" si="71"/>
        <v>113170.74999999996</v>
      </c>
    </row>
    <row r="160" spans="2:26" x14ac:dyDescent="0.25">
      <c r="B160" s="6">
        <f t="shared" si="74"/>
        <v>129326.47999999994</v>
      </c>
      <c r="C160" s="11">
        <f t="shared" si="75"/>
        <v>0.02</v>
      </c>
      <c r="D160" s="2">
        <f t="shared" si="76"/>
        <v>207</v>
      </c>
      <c r="F160" s="8">
        <f t="shared" si="77"/>
        <v>49220</v>
      </c>
      <c r="G160" s="16">
        <f t="shared" si="69"/>
        <v>215.54</v>
      </c>
      <c r="H160" s="16">
        <f t="shared" si="78"/>
        <v>523.70000000000005</v>
      </c>
      <c r="I160" s="16">
        <f t="shared" si="79"/>
        <v>739.24</v>
      </c>
      <c r="J160" s="14">
        <v>0</v>
      </c>
      <c r="K160" s="14">
        <f>SUM(G$7:G160)</f>
        <v>42645.74000000002</v>
      </c>
      <c r="L160" s="14">
        <f>SUM(H$7:H160)+SUM(J$7:J160)</f>
        <v>71197.220000000059</v>
      </c>
      <c r="M160" s="14">
        <f t="shared" si="70"/>
        <v>128802.77999999994</v>
      </c>
      <c r="O160" s="6">
        <f t="shared" si="72"/>
        <v>113170.74999999996</v>
      </c>
      <c r="P160" s="11">
        <f t="shared" si="73"/>
        <v>2.3000000000000003E-2</v>
      </c>
      <c r="Q160" s="2">
        <f t="shared" si="80"/>
        <v>207</v>
      </c>
      <c r="S160" s="8">
        <f t="shared" si="81"/>
        <v>49220</v>
      </c>
      <c r="T160" s="16">
        <f t="shared" ref="T160:T223" si="89">IFERROR(ROUND(-CUMIPMT(P160/12,Q160,O160,1,1,0),2),0)</f>
        <v>216.91</v>
      </c>
      <c r="U160" s="16">
        <f t="shared" si="82"/>
        <v>445.93000000000006</v>
      </c>
      <c r="V160" s="16">
        <f t="shared" si="88"/>
        <v>662.84</v>
      </c>
      <c r="W160" s="14">
        <f>IF(MONTH(S160)=12,MAX(0,MIN(12*CuotaTipoFijo-12*V160,Z159-U160)),0)</f>
        <v>0</v>
      </c>
      <c r="X160" s="14">
        <f>SUM(T$7:T160)</f>
        <v>25803.779999999992</v>
      </c>
      <c r="Y160" s="14">
        <f>SUM(U$7:U160)+SUM(W$7:W160)</f>
        <v>87275.180000000037</v>
      </c>
      <c r="Z160" s="14">
        <f t="shared" si="71"/>
        <v>112724.81999999996</v>
      </c>
    </row>
    <row r="161" spans="2:26" x14ac:dyDescent="0.25">
      <c r="B161" s="6">
        <f t="shared" si="74"/>
        <v>128802.77999999994</v>
      </c>
      <c r="C161" s="11">
        <f t="shared" si="75"/>
        <v>0.02</v>
      </c>
      <c r="D161" s="2">
        <f t="shared" si="76"/>
        <v>206</v>
      </c>
      <c r="F161" s="8">
        <f t="shared" si="77"/>
        <v>49251</v>
      </c>
      <c r="G161" s="16">
        <f t="shared" si="69"/>
        <v>214.67</v>
      </c>
      <c r="H161" s="16">
        <f t="shared" si="78"/>
        <v>524.57000000000005</v>
      </c>
      <c r="I161" s="16">
        <f t="shared" si="79"/>
        <v>739.24</v>
      </c>
      <c r="J161" s="14">
        <v>0</v>
      </c>
      <c r="K161" s="14">
        <f>SUM(G$7:G161)</f>
        <v>42860.410000000018</v>
      </c>
      <c r="L161" s="14">
        <f>SUM(H$7:H161)+SUM(J$7:J161)</f>
        <v>71721.790000000066</v>
      </c>
      <c r="M161" s="14">
        <f t="shared" si="70"/>
        <v>128278.20999999993</v>
      </c>
      <c r="O161" s="6">
        <f t="shared" si="72"/>
        <v>112724.81999999996</v>
      </c>
      <c r="P161" s="11">
        <f t="shared" si="73"/>
        <v>2.3000000000000003E-2</v>
      </c>
      <c r="Q161" s="2">
        <f t="shared" si="80"/>
        <v>206</v>
      </c>
      <c r="S161" s="8">
        <f t="shared" si="81"/>
        <v>49251</v>
      </c>
      <c r="T161" s="16">
        <f t="shared" si="89"/>
        <v>216.06</v>
      </c>
      <c r="U161" s="16">
        <f t="shared" si="82"/>
        <v>446.78000000000003</v>
      </c>
      <c r="V161" s="16">
        <f t="shared" si="88"/>
        <v>662.84</v>
      </c>
      <c r="W161" s="14">
        <f>IF(MONTH(S161)=12,MAX(0,MIN(12*CuotaTipoFijo-12*V161,Z160-U161)),0)</f>
        <v>0</v>
      </c>
      <c r="X161" s="14">
        <f>SUM(T$7:T161)</f>
        <v>26019.839999999993</v>
      </c>
      <c r="Y161" s="14">
        <f>SUM(U$7:U161)+SUM(W$7:W161)</f>
        <v>87721.960000000036</v>
      </c>
      <c r="Z161" s="14">
        <f t="shared" si="71"/>
        <v>112278.03999999996</v>
      </c>
    </row>
    <row r="162" spans="2:26" x14ac:dyDescent="0.25">
      <c r="B162" s="6">
        <f t="shared" si="74"/>
        <v>128278.20999999993</v>
      </c>
      <c r="C162" s="11">
        <f t="shared" si="75"/>
        <v>0.02</v>
      </c>
      <c r="D162" s="2">
        <f t="shared" si="76"/>
        <v>205</v>
      </c>
      <c r="F162" s="8">
        <f t="shared" si="77"/>
        <v>49281</v>
      </c>
      <c r="G162" s="16">
        <f t="shared" si="69"/>
        <v>213.8</v>
      </c>
      <c r="H162" s="16">
        <f t="shared" si="78"/>
        <v>525.44000000000005</v>
      </c>
      <c r="I162" s="16">
        <f t="shared" si="79"/>
        <v>739.24</v>
      </c>
      <c r="J162" s="14">
        <v>0</v>
      </c>
      <c r="K162" s="14">
        <f>SUM(G$7:G162)</f>
        <v>43074.210000000021</v>
      </c>
      <c r="L162" s="14">
        <f>SUM(H$7:H162)+SUM(J$7:J162)</f>
        <v>72247.230000000069</v>
      </c>
      <c r="M162" s="14">
        <f t="shared" si="70"/>
        <v>127752.76999999993</v>
      </c>
      <c r="O162" s="6">
        <f t="shared" si="72"/>
        <v>112278.03999999996</v>
      </c>
      <c r="P162" s="11">
        <f t="shared" si="73"/>
        <v>2.3000000000000003E-2</v>
      </c>
      <c r="Q162" s="2">
        <f t="shared" si="80"/>
        <v>205</v>
      </c>
      <c r="S162" s="8">
        <f t="shared" si="81"/>
        <v>49281</v>
      </c>
      <c r="T162" s="16">
        <f t="shared" si="89"/>
        <v>215.2</v>
      </c>
      <c r="U162" s="16">
        <f t="shared" si="82"/>
        <v>447.64000000000004</v>
      </c>
      <c r="V162" s="16">
        <f t="shared" si="88"/>
        <v>662.84</v>
      </c>
      <c r="W162" s="32">
        <f>IF(MONTH(S162)=12,MAX(0,MIN(12*CuotaTipoFijo-12*V162,Z161-U162)),0)</f>
        <v>916.80000000000109</v>
      </c>
      <c r="X162" s="14">
        <f>SUM(T$7:T162)</f>
        <v>26235.039999999994</v>
      </c>
      <c r="Y162" s="14">
        <f>SUM(U$7:U162)+SUM(W$7:W162)</f>
        <v>89086.400000000038</v>
      </c>
      <c r="Z162" s="14">
        <f t="shared" si="71"/>
        <v>110913.59999999996</v>
      </c>
    </row>
    <row r="163" spans="2:26" x14ac:dyDescent="0.25">
      <c r="B163" s="6">
        <f t="shared" si="74"/>
        <v>127752.76999999993</v>
      </c>
      <c r="C163" s="11">
        <f t="shared" si="75"/>
        <v>0.02</v>
      </c>
      <c r="D163" s="2">
        <f t="shared" si="76"/>
        <v>204</v>
      </c>
      <c r="F163" s="8">
        <f t="shared" si="77"/>
        <v>49312</v>
      </c>
      <c r="G163" s="16">
        <f t="shared" si="69"/>
        <v>212.92</v>
      </c>
      <c r="H163" s="16">
        <f t="shared" si="78"/>
        <v>526.32000000000005</v>
      </c>
      <c r="I163" s="16">
        <f t="shared" si="79"/>
        <v>739.24</v>
      </c>
      <c r="J163" s="14">
        <v>0</v>
      </c>
      <c r="K163" s="14">
        <f>SUM(G$7:G163)</f>
        <v>43287.130000000019</v>
      </c>
      <c r="L163" s="14">
        <f>SUM(H$7:H163)+SUM(J$7:J163)</f>
        <v>72773.550000000076</v>
      </c>
      <c r="M163" s="14">
        <f t="shared" si="70"/>
        <v>127226.44999999992</v>
      </c>
      <c r="O163" s="6">
        <f t="shared" si="72"/>
        <v>110913.59999999996</v>
      </c>
      <c r="P163" s="11">
        <f t="shared" si="73"/>
        <v>2.4500000000000004E-2</v>
      </c>
      <c r="Q163" s="2">
        <f t="shared" si="80"/>
        <v>204</v>
      </c>
      <c r="S163" s="8">
        <f t="shared" si="81"/>
        <v>49312</v>
      </c>
      <c r="T163" s="21">
        <f t="shared" si="89"/>
        <v>226.45</v>
      </c>
      <c r="U163" s="21">
        <f t="shared" ref="U163:U226" si="90">IFERROR(ROUND(-CUMPRINC(P163/12,Q163,O163,1,1,0),2),0)</f>
        <v>438.85</v>
      </c>
      <c r="V163" s="21">
        <f t="shared" ref="V163:V226" si="91">T163+U163</f>
        <v>665.3</v>
      </c>
      <c r="W163" s="14">
        <f>IF(MONTH(S163)=12,MAX(0,MIN(12*CuotaTipoFijo-12*V163,Z162-U163)),0)</f>
        <v>0</v>
      </c>
      <c r="X163" s="14">
        <f>SUM(T$7:T163)</f>
        <v>26461.489999999994</v>
      </c>
      <c r="Y163" s="14">
        <f>SUM(U$7:U163)+SUM(W$7:W163)</f>
        <v>89525.250000000044</v>
      </c>
      <c r="Z163" s="14">
        <f t="shared" si="71"/>
        <v>110474.74999999996</v>
      </c>
    </row>
    <row r="164" spans="2:26" x14ac:dyDescent="0.25">
      <c r="B164" s="6">
        <f t="shared" si="74"/>
        <v>127226.44999999992</v>
      </c>
      <c r="C164" s="11">
        <f t="shared" si="75"/>
        <v>0.02</v>
      </c>
      <c r="D164" s="2">
        <f t="shared" si="76"/>
        <v>203</v>
      </c>
      <c r="F164" s="8">
        <f t="shared" si="77"/>
        <v>49343</v>
      </c>
      <c r="G164" s="16">
        <f t="shared" si="69"/>
        <v>212.04</v>
      </c>
      <c r="H164" s="16">
        <f t="shared" si="78"/>
        <v>527.20000000000005</v>
      </c>
      <c r="I164" s="16">
        <f t="shared" si="79"/>
        <v>739.24</v>
      </c>
      <c r="J164" s="14">
        <v>0</v>
      </c>
      <c r="K164" s="14">
        <f>SUM(G$7:G164)</f>
        <v>43499.17000000002</v>
      </c>
      <c r="L164" s="14">
        <f>SUM(H$7:H164)+SUM(J$7:J164)</f>
        <v>73300.750000000073</v>
      </c>
      <c r="M164" s="14">
        <f t="shared" si="70"/>
        <v>126699.24999999993</v>
      </c>
      <c r="O164" s="6">
        <f t="shared" si="72"/>
        <v>110474.74999999996</v>
      </c>
      <c r="P164" s="11">
        <f t="shared" si="73"/>
        <v>2.4500000000000004E-2</v>
      </c>
      <c r="Q164" s="2">
        <f t="shared" si="80"/>
        <v>203</v>
      </c>
      <c r="S164" s="8">
        <f t="shared" si="81"/>
        <v>49343</v>
      </c>
      <c r="T164" s="16">
        <f t="shared" si="89"/>
        <v>225.55</v>
      </c>
      <c r="U164" s="16">
        <f t="shared" si="82"/>
        <v>439.74999999999994</v>
      </c>
      <c r="V164" s="16">
        <f t="shared" ref="V164:V227" si="92">V163</f>
        <v>665.3</v>
      </c>
      <c r="W164" s="14">
        <f>IF(MONTH(S164)=12,MAX(0,MIN(12*CuotaTipoFijo-12*V164,Z163-U164)),0)</f>
        <v>0</v>
      </c>
      <c r="X164" s="14">
        <f>SUM(T$7:T164)</f>
        <v>26687.039999999994</v>
      </c>
      <c r="Y164" s="14">
        <f>SUM(U$7:U164)+SUM(W$7:W164)</f>
        <v>89965.000000000044</v>
      </c>
      <c r="Z164" s="14">
        <f t="shared" si="71"/>
        <v>110034.99999999996</v>
      </c>
    </row>
    <row r="165" spans="2:26" x14ac:dyDescent="0.25">
      <c r="B165" s="6">
        <f t="shared" si="74"/>
        <v>126699.24999999993</v>
      </c>
      <c r="C165" s="11">
        <f t="shared" si="75"/>
        <v>0.02</v>
      </c>
      <c r="D165" s="2">
        <f t="shared" si="76"/>
        <v>202</v>
      </c>
      <c r="F165" s="8">
        <f t="shared" si="77"/>
        <v>49371</v>
      </c>
      <c r="G165" s="16">
        <f t="shared" si="69"/>
        <v>211.17</v>
      </c>
      <c r="H165" s="16">
        <f t="shared" si="78"/>
        <v>528.07000000000005</v>
      </c>
      <c r="I165" s="16">
        <f t="shared" si="79"/>
        <v>739.24</v>
      </c>
      <c r="J165" s="14">
        <v>0</v>
      </c>
      <c r="K165" s="14">
        <f>SUM(G$7:G165)</f>
        <v>43710.340000000018</v>
      </c>
      <c r="L165" s="14">
        <f>SUM(H$7:H165)+SUM(J$7:J165)</f>
        <v>73828.82000000008</v>
      </c>
      <c r="M165" s="14">
        <f t="shared" si="70"/>
        <v>126171.17999999992</v>
      </c>
      <c r="O165" s="6">
        <f t="shared" si="72"/>
        <v>110034.99999999996</v>
      </c>
      <c r="P165" s="11">
        <f t="shared" si="73"/>
        <v>2.4500000000000004E-2</v>
      </c>
      <c r="Q165" s="2">
        <f t="shared" si="80"/>
        <v>202</v>
      </c>
      <c r="S165" s="8">
        <f t="shared" si="81"/>
        <v>49371</v>
      </c>
      <c r="T165" s="16">
        <f t="shared" si="89"/>
        <v>224.65</v>
      </c>
      <c r="U165" s="16">
        <f t="shared" si="82"/>
        <v>440.65</v>
      </c>
      <c r="V165" s="16">
        <f t="shared" si="92"/>
        <v>665.3</v>
      </c>
      <c r="W165" s="14">
        <f>IF(MONTH(S165)=12,MAX(0,MIN(12*CuotaTipoFijo-12*V165,Z164-U165)),0)</f>
        <v>0</v>
      </c>
      <c r="X165" s="14">
        <f>SUM(T$7:T165)</f>
        <v>26911.689999999995</v>
      </c>
      <c r="Y165" s="14">
        <f>SUM(U$7:U165)+SUM(W$7:W165)</f>
        <v>90405.650000000038</v>
      </c>
      <c r="Z165" s="14">
        <f t="shared" si="71"/>
        <v>109594.34999999996</v>
      </c>
    </row>
    <row r="166" spans="2:26" x14ac:dyDescent="0.25">
      <c r="B166" s="6">
        <f t="shared" si="74"/>
        <v>126171.17999999992</v>
      </c>
      <c r="C166" s="11">
        <f t="shared" si="75"/>
        <v>0.02</v>
      </c>
      <c r="D166" s="2">
        <f t="shared" si="76"/>
        <v>201</v>
      </c>
      <c r="F166" s="8">
        <f t="shared" si="77"/>
        <v>49402</v>
      </c>
      <c r="G166" s="16">
        <f t="shared" si="69"/>
        <v>210.29</v>
      </c>
      <c r="H166" s="16">
        <f t="shared" si="78"/>
        <v>528.95000000000005</v>
      </c>
      <c r="I166" s="16">
        <f t="shared" si="79"/>
        <v>739.24</v>
      </c>
      <c r="J166" s="14">
        <v>0</v>
      </c>
      <c r="K166" s="14">
        <f>SUM(G$7:G166)</f>
        <v>43920.630000000019</v>
      </c>
      <c r="L166" s="14">
        <f>SUM(H$7:H166)+SUM(J$7:J166)</f>
        <v>74357.770000000077</v>
      </c>
      <c r="M166" s="14">
        <f t="shared" si="70"/>
        <v>125642.22999999992</v>
      </c>
      <c r="O166" s="6">
        <f t="shared" si="72"/>
        <v>109594.34999999996</v>
      </c>
      <c r="P166" s="11">
        <f t="shared" si="73"/>
        <v>2.4500000000000004E-2</v>
      </c>
      <c r="Q166" s="2">
        <f t="shared" si="80"/>
        <v>201</v>
      </c>
      <c r="S166" s="8">
        <f t="shared" si="81"/>
        <v>49402</v>
      </c>
      <c r="T166" s="16">
        <f t="shared" si="89"/>
        <v>223.76</v>
      </c>
      <c r="U166" s="16">
        <f t="shared" si="82"/>
        <v>441.53999999999996</v>
      </c>
      <c r="V166" s="16">
        <f t="shared" si="92"/>
        <v>665.3</v>
      </c>
      <c r="W166" s="14">
        <f>IF(MONTH(S166)=12,MAX(0,MIN(12*CuotaTipoFijo-12*V166,Z165-U166)),0)</f>
        <v>0</v>
      </c>
      <c r="X166" s="14">
        <f>SUM(T$7:T166)</f>
        <v>27135.449999999993</v>
      </c>
      <c r="Y166" s="14">
        <f>SUM(U$7:U166)+SUM(W$7:W166)</f>
        <v>90847.190000000031</v>
      </c>
      <c r="Z166" s="14">
        <f t="shared" si="71"/>
        <v>109152.80999999997</v>
      </c>
    </row>
    <row r="167" spans="2:26" x14ac:dyDescent="0.25">
      <c r="B167" s="6">
        <f t="shared" si="74"/>
        <v>125642.22999999992</v>
      </c>
      <c r="C167" s="11">
        <f t="shared" si="75"/>
        <v>0.02</v>
      </c>
      <c r="D167" s="2">
        <f t="shared" si="76"/>
        <v>200</v>
      </c>
      <c r="F167" s="8">
        <f t="shared" si="77"/>
        <v>49432</v>
      </c>
      <c r="G167" s="16">
        <f t="shared" si="69"/>
        <v>209.4</v>
      </c>
      <c r="H167" s="16">
        <f t="shared" si="78"/>
        <v>529.84</v>
      </c>
      <c r="I167" s="16">
        <f t="shared" si="79"/>
        <v>739.24</v>
      </c>
      <c r="J167" s="14">
        <v>0</v>
      </c>
      <c r="K167" s="14">
        <f>SUM(G$7:G167)</f>
        <v>44130.030000000021</v>
      </c>
      <c r="L167" s="14">
        <f>SUM(H$7:H167)+SUM(J$7:J167)</f>
        <v>74887.610000000073</v>
      </c>
      <c r="M167" s="14">
        <f t="shared" si="70"/>
        <v>125112.38999999993</v>
      </c>
      <c r="O167" s="6">
        <f t="shared" si="72"/>
        <v>109152.80999999997</v>
      </c>
      <c r="P167" s="11">
        <f t="shared" si="73"/>
        <v>2.4500000000000004E-2</v>
      </c>
      <c r="Q167" s="2">
        <f t="shared" si="80"/>
        <v>200</v>
      </c>
      <c r="S167" s="8">
        <f t="shared" si="81"/>
        <v>49432</v>
      </c>
      <c r="T167" s="16">
        <f t="shared" si="89"/>
        <v>222.85</v>
      </c>
      <c r="U167" s="16">
        <f t="shared" si="82"/>
        <v>442.44999999999993</v>
      </c>
      <c r="V167" s="16">
        <f t="shared" si="92"/>
        <v>665.3</v>
      </c>
      <c r="W167" s="14">
        <f>IF(MONTH(S167)=12,MAX(0,MIN(12*CuotaTipoFijo-12*V167,Z166-U167)),0)</f>
        <v>0</v>
      </c>
      <c r="X167" s="14">
        <f>SUM(T$7:T167)</f>
        <v>27358.299999999992</v>
      </c>
      <c r="Y167" s="14">
        <f>SUM(U$7:U167)+SUM(W$7:W167)</f>
        <v>91289.640000000029</v>
      </c>
      <c r="Z167" s="14">
        <f t="shared" si="71"/>
        <v>108710.35999999997</v>
      </c>
    </row>
    <row r="168" spans="2:26" x14ac:dyDescent="0.25">
      <c r="B168" s="6">
        <f t="shared" si="74"/>
        <v>125112.38999999993</v>
      </c>
      <c r="C168" s="11">
        <f t="shared" si="75"/>
        <v>0.02</v>
      </c>
      <c r="D168" s="2">
        <f t="shared" si="76"/>
        <v>199</v>
      </c>
      <c r="F168" s="8">
        <f t="shared" si="77"/>
        <v>49463</v>
      </c>
      <c r="G168" s="16">
        <f t="shared" si="69"/>
        <v>208.52</v>
      </c>
      <c r="H168" s="16">
        <f t="shared" si="78"/>
        <v>530.72</v>
      </c>
      <c r="I168" s="16">
        <f t="shared" si="79"/>
        <v>739.24</v>
      </c>
      <c r="J168" s="14">
        <v>0</v>
      </c>
      <c r="K168" s="14">
        <f>SUM(G$7:G168)</f>
        <v>44338.550000000017</v>
      </c>
      <c r="L168" s="14">
        <f>SUM(H$7:H168)+SUM(J$7:J168)</f>
        <v>75418.330000000075</v>
      </c>
      <c r="M168" s="14">
        <f t="shared" si="70"/>
        <v>124581.66999999993</v>
      </c>
      <c r="O168" s="6">
        <f t="shared" si="72"/>
        <v>108710.35999999997</v>
      </c>
      <c r="P168" s="11">
        <f t="shared" si="73"/>
        <v>2.4500000000000004E-2</v>
      </c>
      <c r="Q168" s="2">
        <f t="shared" si="80"/>
        <v>199</v>
      </c>
      <c r="S168" s="8">
        <f t="shared" si="81"/>
        <v>49463</v>
      </c>
      <c r="T168" s="16">
        <f t="shared" si="89"/>
        <v>221.95</v>
      </c>
      <c r="U168" s="16">
        <f t="shared" si="82"/>
        <v>443.34999999999997</v>
      </c>
      <c r="V168" s="16">
        <f t="shared" si="92"/>
        <v>665.3</v>
      </c>
      <c r="W168" s="14">
        <f>IF(MONTH(S168)=12,MAX(0,MIN(12*CuotaTipoFijo-12*V168,Z167-U168)),0)</f>
        <v>0</v>
      </c>
      <c r="X168" s="14">
        <f>SUM(T$7:T168)</f>
        <v>27580.249999999993</v>
      </c>
      <c r="Y168" s="14">
        <f>SUM(U$7:U168)+SUM(W$7:W168)</f>
        <v>91732.990000000034</v>
      </c>
      <c r="Z168" s="14">
        <f t="shared" si="71"/>
        <v>108267.00999999997</v>
      </c>
    </row>
    <row r="169" spans="2:26" x14ac:dyDescent="0.25">
      <c r="B169" s="6">
        <f t="shared" si="74"/>
        <v>124581.66999999993</v>
      </c>
      <c r="C169" s="11">
        <f t="shared" si="75"/>
        <v>0.02</v>
      </c>
      <c r="D169" s="2">
        <f t="shared" si="76"/>
        <v>198</v>
      </c>
      <c r="F169" s="8">
        <f t="shared" si="77"/>
        <v>49493</v>
      </c>
      <c r="G169" s="16">
        <f t="shared" si="69"/>
        <v>207.64</v>
      </c>
      <c r="H169" s="16">
        <f t="shared" si="78"/>
        <v>531.6</v>
      </c>
      <c r="I169" s="16">
        <f t="shared" si="79"/>
        <v>739.24</v>
      </c>
      <c r="J169" s="14">
        <v>0</v>
      </c>
      <c r="K169" s="14">
        <f>SUM(G$7:G169)</f>
        <v>44546.190000000017</v>
      </c>
      <c r="L169" s="14">
        <f>SUM(H$7:H169)+SUM(J$7:J169)</f>
        <v>75949.93000000008</v>
      </c>
      <c r="M169" s="14">
        <f t="shared" si="70"/>
        <v>124050.06999999992</v>
      </c>
      <c r="O169" s="6">
        <f t="shared" si="72"/>
        <v>108267.00999999997</v>
      </c>
      <c r="P169" s="11">
        <f t="shared" si="73"/>
        <v>2.4500000000000004E-2</v>
      </c>
      <c r="Q169" s="2">
        <f t="shared" si="80"/>
        <v>198</v>
      </c>
      <c r="S169" s="8">
        <f t="shared" si="81"/>
        <v>49493</v>
      </c>
      <c r="T169" s="16">
        <f t="shared" si="89"/>
        <v>221.05</v>
      </c>
      <c r="U169" s="16">
        <f t="shared" si="82"/>
        <v>444.24999999999994</v>
      </c>
      <c r="V169" s="16">
        <f t="shared" si="92"/>
        <v>665.3</v>
      </c>
      <c r="W169" s="14">
        <f>IF(MONTH(S169)=12,MAX(0,MIN(12*CuotaTipoFijo-12*V169,Z168-U169)),0)</f>
        <v>0</v>
      </c>
      <c r="X169" s="14">
        <f>SUM(T$7:T169)</f>
        <v>27801.299999999992</v>
      </c>
      <c r="Y169" s="14">
        <f>SUM(U$7:U169)+SUM(W$7:W169)</f>
        <v>92177.240000000034</v>
      </c>
      <c r="Z169" s="14">
        <f t="shared" si="71"/>
        <v>107822.75999999997</v>
      </c>
    </row>
    <row r="170" spans="2:26" x14ac:dyDescent="0.25">
      <c r="B170" s="6">
        <f t="shared" si="74"/>
        <v>124050.06999999992</v>
      </c>
      <c r="C170" s="11">
        <f t="shared" si="75"/>
        <v>0.02</v>
      </c>
      <c r="D170" s="2">
        <f t="shared" si="76"/>
        <v>197</v>
      </c>
      <c r="F170" s="8">
        <f t="shared" si="77"/>
        <v>49524</v>
      </c>
      <c r="G170" s="16">
        <f t="shared" si="69"/>
        <v>206.75</v>
      </c>
      <c r="H170" s="16">
        <f t="shared" si="78"/>
        <v>532.49</v>
      </c>
      <c r="I170" s="16">
        <f t="shared" si="79"/>
        <v>739.24</v>
      </c>
      <c r="J170" s="14">
        <v>0</v>
      </c>
      <c r="K170" s="14">
        <f>SUM(G$7:G170)</f>
        <v>44752.940000000017</v>
      </c>
      <c r="L170" s="14">
        <f>SUM(H$7:H170)+SUM(J$7:J170)</f>
        <v>76482.420000000086</v>
      </c>
      <c r="M170" s="14">
        <f t="shared" si="70"/>
        <v>123517.57999999991</v>
      </c>
      <c r="O170" s="6">
        <f t="shared" si="72"/>
        <v>107822.75999999997</v>
      </c>
      <c r="P170" s="11">
        <f t="shared" si="73"/>
        <v>2.4500000000000004E-2</v>
      </c>
      <c r="Q170" s="2">
        <f t="shared" si="80"/>
        <v>197</v>
      </c>
      <c r="S170" s="8">
        <f t="shared" si="81"/>
        <v>49524</v>
      </c>
      <c r="T170" s="16">
        <f t="shared" si="89"/>
        <v>220.14</v>
      </c>
      <c r="U170" s="16">
        <f t="shared" si="82"/>
        <v>445.15999999999997</v>
      </c>
      <c r="V170" s="16">
        <f t="shared" si="92"/>
        <v>665.3</v>
      </c>
      <c r="W170" s="14">
        <f>IF(MONTH(S170)=12,MAX(0,MIN(12*CuotaTipoFijo-12*V170,Z169-U170)),0)</f>
        <v>0</v>
      </c>
      <c r="X170" s="14">
        <f>SUM(T$7:T170)</f>
        <v>28021.439999999991</v>
      </c>
      <c r="Y170" s="14">
        <f>SUM(U$7:U170)+SUM(W$7:W170)</f>
        <v>92622.400000000038</v>
      </c>
      <c r="Z170" s="14">
        <f t="shared" si="71"/>
        <v>107377.59999999996</v>
      </c>
    </row>
    <row r="171" spans="2:26" x14ac:dyDescent="0.25">
      <c r="B171" s="6">
        <f t="shared" si="74"/>
        <v>123517.57999999991</v>
      </c>
      <c r="C171" s="11">
        <f t="shared" si="75"/>
        <v>0.02</v>
      </c>
      <c r="D171" s="2">
        <f t="shared" si="76"/>
        <v>196</v>
      </c>
      <c r="F171" s="8">
        <f t="shared" si="77"/>
        <v>49555</v>
      </c>
      <c r="G171" s="16">
        <f t="shared" si="69"/>
        <v>205.86</v>
      </c>
      <c r="H171" s="16">
        <f t="shared" si="78"/>
        <v>533.38</v>
      </c>
      <c r="I171" s="16">
        <f t="shared" si="79"/>
        <v>739.24</v>
      </c>
      <c r="J171" s="14">
        <v>0</v>
      </c>
      <c r="K171" s="14">
        <f>SUM(G$7:G171)</f>
        <v>44958.800000000017</v>
      </c>
      <c r="L171" s="14">
        <f>SUM(H$7:H171)+SUM(J$7:J171)</f>
        <v>77015.80000000009</v>
      </c>
      <c r="M171" s="14">
        <f t="shared" si="70"/>
        <v>122984.19999999991</v>
      </c>
      <c r="O171" s="6">
        <f t="shared" si="72"/>
        <v>107377.59999999996</v>
      </c>
      <c r="P171" s="11">
        <f t="shared" si="73"/>
        <v>2.4500000000000004E-2</v>
      </c>
      <c r="Q171" s="2">
        <f t="shared" si="80"/>
        <v>196</v>
      </c>
      <c r="S171" s="8">
        <f t="shared" si="81"/>
        <v>49555</v>
      </c>
      <c r="T171" s="16">
        <f t="shared" si="89"/>
        <v>219.23</v>
      </c>
      <c r="U171" s="16">
        <f t="shared" si="82"/>
        <v>446.06999999999994</v>
      </c>
      <c r="V171" s="16">
        <f t="shared" si="92"/>
        <v>665.3</v>
      </c>
      <c r="W171" s="14">
        <f>IF(MONTH(S171)=12,MAX(0,MIN(12*CuotaTipoFijo-12*V171,Z170-U171)),0)</f>
        <v>0</v>
      </c>
      <c r="X171" s="14">
        <f>SUM(T$7:T171)</f>
        <v>28240.669999999991</v>
      </c>
      <c r="Y171" s="14">
        <f>SUM(U$7:U171)+SUM(W$7:W171)</f>
        <v>93068.470000000045</v>
      </c>
      <c r="Z171" s="14">
        <f t="shared" si="71"/>
        <v>106931.52999999996</v>
      </c>
    </row>
    <row r="172" spans="2:26" x14ac:dyDescent="0.25">
      <c r="B172" s="6">
        <f t="shared" si="74"/>
        <v>122984.19999999991</v>
      </c>
      <c r="C172" s="11">
        <f t="shared" si="75"/>
        <v>0.02</v>
      </c>
      <c r="D172" s="2">
        <f t="shared" si="76"/>
        <v>195</v>
      </c>
      <c r="F172" s="8">
        <f t="shared" si="77"/>
        <v>49585</v>
      </c>
      <c r="G172" s="16">
        <f t="shared" si="69"/>
        <v>204.97</v>
      </c>
      <c r="H172" s="16">
        <f t="shared" si="78"/>
        <v>534.27</v>
      </c>
      <c r="I172" s="16">
        <f t="shared" si="79"/>
        <v>739.24</v>
      </c>
      <c r="J172" s="14">
        <v>0</v>
      </c>
      <c r="K172" s="14">
        <f>SUM(G$7:G172)</f>
        <v>45163.770000000019</v>
      </c>
      <c r="L172" s="14">
        <f>SUM(H$7:H172)+SUM(J$7:J172)</f>
        <v>77550.070000000094</v>
      </c>
      <c r="M172" s="14">
        <f t="shared" si="70"/>
        <v>122449.92999999991</v>
      </c>
      <c r="O172" s="6">
        <f t="shared" si="72"/>
        <v>106931.52999999996</v>
      </c>
      <c r="P172" s="11">
        <f t="shared" si="73"/>
        <v>2.4500000000000004E-2</v>
      </c>
      <c r="Q172" s="2">
        <f t="shared" si="80"/>
        <v>195</v>
      </c>
      <c r="S172" s="8">
        <f t="shared" si="81"/>
        <v>49585</v>
      </c>
      <c r="T172" s="16">
        <f t="shared" si="89"/>
        <v>218.32</v>
      </c>
      <c r="U172" s="16">
        <f t="shared" si="82"/>
        <v>446.97999999999996</v>
      </c>
      <c r="V172" s="16">
        <f t="shared" si="92"/>
        <v>665.3</v>
      </c>
      <c r="W172" s="14">
        <f>IF(MONTH(S172)=12,MAX(0,MIN(12*CuotaTipoFijo-12*V172,Z171-U172)),0)</f>
        <v>0</v>
      </c>
      <c r="X172" s="14">
        <f>SUM(T$7:T172)</f>
        <v>28458.989999999991</v>
      </c>
      <c r="Y172" s="14">
        <f>SUM(U$7:U172)+SUM(W$7:W172)</f>
        <v>93515.450000000041</v>
      </c>
      <c r="Z172" s="14">
        <f t="shared" si="71"/>
        <v>106484.54999999996</v>
      </c>
    </row>
    <row r="173" spans="2:26" x14ac:dyDescent="0.25">
      <c r="B173" s="6">
        <f t="shared" si="74"/>
        <v>122449.92999999991</v>
      </c>
      <c r="C173" s="11">
        <f t="shared" si="75"/>
        <v>0.02</v>
      </c>
      <c r="D173" s="2">
        <f t="shared" si="76"/>
        <v>194</v>
      </c>
      <c r="F173" s="8">
        <f t="shared" si="77"/>
        <v>49616</v>
      </c>
      <c r="G173" s="16">
        <f t="shared" si="69"/>
        <v>204.08</v>
      </c>
      <c r="H173" s="16">
        <f t="shared" si="78"/>
        <v>535.16</v>
      </c>
      <c r="I173" s="16">
        <f t="shared" si="79"/>
        <v>739.24</v>
      </c>
      <c r="J173" s="14">
        <v>0</v>
      </c>
      <c r="K173" s="14">
        <f>SUM(G$7:G173)</f>
        <v>45367.85000000002</v>
      </c>
      <c r="L173" s="14">
        <f>SUM(H$7:H173)+SUM(J$7:J173)</f>
        <v>78085.230000000098</v>
      </c>
      <c r="M173" s="14">
        <f t="shared" si="70"/>
        <v>121914.7699999999</v>
      </c>
      <c r="O173" s="6">
        <f t="shared" si="72"/>
        <v>106484.54999999996</v>
      </c>
      <c r="P173" s="11">
        <f t="shared" si="73"/>
        <v>2.4500000000000004E-2</v>
      </c>
      <c r="Q173" s="2">
        <f t="shared" si="80"/>
        <v>194</v>
      </c>
      <c r="S173" s="8">
        <f t="shared" si="81"/>
        <v>49616</v>
      </c>
      <c r="T173" s="16">
        <f t="shared" si="89"/>
        <v>217.41</v>
      </c>
      <c r="U173" s="16">
        <f t="shared" si="82"/>
        <v>447.89</v>
      </c>
      <c r="V173" s="16">
        <f t="shared" si="92"/>
        <v>665.3</v>
      </c>
      <c r="W173" s="14">
        <f>IF(MONTH(S173)=12,MAX(0,MIN(12*CuotaTipoFijo-12*V173,Z172-U173)),0)</f>
        <v>0</v>
      </c>
      <c r="X173" s="14">
        <f>SUM(T$7:T173)</f>
        <v>28676.399999999991</v>
      </c>
      <c r="Y173" s="14">
        <f>SUM(U$7:U173)+SUM(W$7:W173)</f>
        <v>93963.34000000004</v>
      </c>
      <c r="Z173" s="14">
        <f t="shared" si="71"/>
        <v>106036.65999999996</v>
      </c>
    </row>
    <row r="174" spans="2:26" x14ac:dyDescent="0.25">
      <c r="B174" s="6">
        <f t="shared" si="74"/>
        <v>121914.7699999999</v>
      </c>
      <c r="C174" s="11">
        <f t="shared" si="75"/>
        <v>0.02</v>
      </c>
      <c r="D174" s="2">
        <f t="shared" si="76"/>
        <v>193</v>
      </c>
      <c r="F174" s="8">
        <f t="shared" si="77"/>
        <v>49646</v>
      </c>
      <c r="G174" s="16">
        <f t="shared" si="69"/>
        <v>203.19</v>
      </c>
      <c r="H174" s="16">
        <f t="shared" si="78"/>
        <v>536.04999999999995</v>
      </c>
      <c r="I174" s="16">
        <f t="shared" si="79"/>
        <v>739.24</v>
      </c>
      <c r="J174" s="14">
        <v>0</v>
      </c>
      <c r="K174" s="14">
        <f>SUM(G$7:G174)</f>
        <v>45571.040000000023</v>
      </c>
      <c r="L174" s="14">
        <f>SUM(H$7:H174)+SUM(J$7:J174)</f>
        <v>78621.280000000101</v>
      </c>
      <c r="M174" s="14">
        <f t="shared" si="70"/>
        <v>121378.7199999999</v>
      </c>
      <c r="O174" s="6">
        <f t="shared" si="72"/>
        <v>106036.65999999996</v>
      </c>
      <c r="P174" s="11">
        <f t="shared" si="73"/>
        <v>2.4500000000000004E-2</v>
      </c>
      <c r="Q174" s="2">
        <f t="shared" si="80"/>
        <v>193</v>
      </c>
      <c r="S174" s="8">
        <f t="shared" si="81"/>
        <v>49646</v>
      </c>
      <c r="T174" s="16">
        <f t="shared" si="89"/>
        <v>216.49</v>
      </c>
      <c r="U174" s="16">
        <f t="shared" si="82"/>
        <v>448.80999999999995</v>
      </c>
      <c r="V174" s="16">
        <f t="shared" si="92"/>
        <v>665.3</v>
      </c>
      <c r="W174" s="32">
        <f>IF(MONTH(S174)=12,MAX(0,MIN(12*CuotaTipoFijo-12*V174,Z173-U174)),0)</f>
        <v>887.28000000000156</v>
      </c>
      <c r="X174" s="14">
        <f>SUM(T$7:T174)</f>
        <v>28892.889999999992</v>
      </c>
      <c r="Y174" s="14">
        <f>SUM(U$7:U174)+SUM(W$7:W174)</f>
        <v>95299.430000000037</v>
      </c>
      <c r="Z174" s="14">
        <f t="shared" si="71"/>
        <v>104700.56999999996</v>
      </c>
    </row>
    <row r="175" spans="2:26" x14ac:dyDescent="0.25">
      <c r="B175" s="6">
        <f t="shared" si="74"/>
        <v>121378.7199999999</v>
      </c>
      <c r="C175" s="11">
        <f t="shared" si="75"/>
        <v>0.02</v>
      </c>
      <c r="D175" s="2">
        <f t="shared" si="76"/>
        <v>192</v>
      </c>
      <c r="F175" s="8">
        <f t="shared" si="77"/>
        <v>49677</v>
      </c>
      <c r="G175" s="16">
        <f t="shared" si="69"/>
        <v>202.3</v>
      </c>
      <c r="H175" s="16">
        <f t="shared" si="78"/>
        <v>536.94000000000005</v>
      </c>
      <c r="I175" s="16">
        <f t="shared" si="79"/>
        <v>739.24</v>
      </c>
      <c r="J175" s="14">
        <v>0</v>
      </c>
      <c r="K175" s="14">
        <f>SUM(G$7:G175)</f>
        <v>45773.340000000026</v>
      </c>
      <c r="L175" s="14">
        <f>SUM(H$7:H175)+SUM(J$7:J175)</f>
        <v>79158.220000000103</v>
      </c>
      <c r="M175" s="14">
        <f t="shared" si="70"/>
        <v>120841.7799999999</v>
      </c>
      <c r="O175" s="6">
        <f t="shared" si="72"/>
        <v>104700.56999999996</v>
      </c>
      <c r="P175" s="11">
        <f t="shared" si="73"/>
        <v>2.6000000000000006E-2</v>
      </c>
      <c r="Q175" s="2">
        <f t="shared" si="80"/>
        <v>192</v>
      </c>
      <c r="S175" s="8">
        <f t="shared" si="81"/>
        <v>49677</v>
      </c>
      <c r="T175" s="21">
        <f t="shared" si="89"/>
        <v>226.85</v>
      </c>
      <c r="U175" s="21">
        <f t="shared" ref="U175:U238" si="93">IFERROR(ROUND(-CUMPRINC(P175/12,Q175,O175,1,1,0),2),0)</f>
        <v>440.31</v>
      </c>
      <c r="V175" s="21">
        <f t="shared" ref="V175:V238" si="94">T175+U175</f>
        <v>667.16</v>
      </c>
      <c r="W175" s="14">
        <f>IF(MONTH(S175)=12,MAX(0,MIN(12*CuotaTipoFijo-12*V175,Z174-U175)),0)</f>
        <v>0</v>
      </c>
      <c r="X175" s="14">
        <f>SUM(T$7:T175)</f>
        <v>29119.739999999991</v>
      </c>
      <c r="Y175" s="14">
        <f>SUM(U$7:U175)+SUM(W$7:W175)</f>
        <v>95739.740000000034</v>
      </c>
      <c r="Z175" s="14">
        <f t="shared" si="71"/>
        <v>104260.25999999997</v>
      </c>
    </row>
    <row r="176" spans="2:26" x14ac:dyDescent="0.25">
      <c r="B176" s="6">
        <f t="shared" si="74"/>
        <v>120841.7799999999</v>
      </c>
      <c r="C176" s="11">
        <f t="shared" si="75"/>
        <v>0.02</v>
      </c>
      <c r="D176" s="2">
        <f t="shared" si="76"/>
        <v>191</v>
      </c>
      <c r="F176" s="8">
        <f t="shared" si="77"/>
        <v>49708</v>
      </c>
      <c r="G176" s="16">
        <f t="shared" si="69"/>
        <v>201.4</v>
      </c>
      <c r="H176" s="16">
        <f t="shared" si="78"/>
        <v>537.84</v>
      </c>
      <c r="I176" s="16">
        <f t="shared" si="79"/>
        <v>739.24</v>
      </c>
      <c r="J176" s="14">
        <v>0</v>
      </c>
      <c r="K176" s="14">
        <f>SUM(G$7:G176)</f>
        <v>45974.740000000027</v>
      </c>
      <c r="L176" s="14">
        <f>SUM(H$7:H176)+SUM(J$7:J176)</f>
        <v>79696.0600000001</v>
      </c>
      <c r="M176" s="14">
        <f t="shared" si="70"/>
        <v>120303.9399999999</v>
      </c>
      <c r="O176" s="6">
        <f t="shared" si="72"/>
        <v>104260.25999999997</v>
      </c>
      <c r="P176" s="11">
        <f t="shared" si="73"/>
        <v>2.6000000000000006E-2</v>
      </c>
      <c r="Q176" s="2">
        <f t="shared" si="80"/>
        <v>191</v>
      </c>
      <c r="S176" s="8">
        <f t="shared" si="81"/>
        <v>49708</v>
      </c>
      <c r="T176" s="16">
        <f t="shared" si="89"/>
        <v>225.9</v>
      </c>
      <c r="U176" s="16">
        <f t="shared" si="82"/>
        <v>441.26</v>
      </c>
      <c r="V176" s="16">
        <f t="shared" ref="V176:V239" si="95">V175</f>
        <v>667.16</v>
      </c>
      <c r="W176" s="14">
        <f>IF(MONTH(S176)=12,MAX(0,MIN(12*CuotaTipoFijo-12*V176,Z175-U176)),0)</f>
        <v>0</v>
      </c>
      <c r="X176" s="14">
        <f>SUM(T$7:T176)</f>
        <v>29345.639999999992</v>
      </c>
      <c r="Y176" s="14">
        <f>SUM(U$7:U176)+SUM(W$7:W176)</f>
        <v>96181.000000000029</v>
      </c>
      <c r="Z176" s="14">
        <f t="shared" si="71"/>
        <v>103818.99999999997</v>
      </c>
    </row>
    <row r="177" spans="2:26" x14ac:dyDescent="0.25">
      <c r="B177" s="6">
        <f t="shared" si="74"/>
        <v>120303.9399999999</v>
      </c>
      <c r="C177" s="11">
        <f t="shared" si="75"/>
        <v>0.02</v>
      </c>
      <c r="D177" s="2">
        <f t="shared" si="76"/>
        <v>190</v>
      </c>
      <c r="F177" s="8">
        <f t="shared" si="77"/>
        <v>49737</v>
      </c>
      <c r="G177" s="16">
        <f t="shared" si="69"/>
        <v>200.51</v>
      </c>
      <c r="H177" s="16">
        <f t="shared" si="78"/>
        <v>538.73</v>
      </c>
      <c r="I177" s="16">
        <f t="shared" si="79"/>
        <v>739.24</v>
      </c>
      <c r="J177" s="14">
        <v>0</v>
      </c>
      <c r="K177" s="14">
        <f>SUM(G$7:G177)</f>
        <v>46175.250000000029</v>
      </c>
      <c r="L177" s="14">
        <f>SUM(H$7:H177)+SUM(J$7:J177)</f>
        <v>80234.790000000095</v>
      </c>
      <c r="M177" s="14">
        <f t="shared" si="70"/>
        <v>119765.2099999999</v>
      </c>
      <c r="O177" s="6">
        <f t="shared" si="72"/>
        <v>103818.99999999997</v>
      </c>
      <c r="P177" s="11">
        <f t="shared" si="73"/>
        <v>2.6000000000000006E-2</v>
      </c>
      <c r="Q177" s="2">
        <f t="shared" si="80"/>
        <v>190</v>
      </c>
      <c r="S177" s="8">
        <f t="shared" si="81"/>
        <v>49737</v>
      </c>
      <c r="T177" s="16">
        <f t="shared" si="89"/>
        <v>224.94</v>
      </c>
      <c r="U177" s="16">
        <f t="shared" si="82"/>
        <v>442.21999999999997</v>
      </c>
      <c r="V177" s="16">
        <f t="shared" si="95"/>
        <v>667.16</v>
      </c>
      <c r="W177" s="14">
        <f>IF(MONTH(S177)=12,MAX(0,MIN(12*CuotaTipoFijo-12*V177,Z176-U177)),0)</f>
        <v>0</v>
      </c>
      <c r="X177" s="14">
        <f>SUM(T$7:T177)</f>
        <v>29570.579999999991</v>
      </c>
      <c r="Y177" s="14">
        <f>SUM(U$7:U177)+SUM(W$7:W177)</f>
        <v>96623.22000000003</v>
      </c>
      <c r="Z177" s="14">
        <f t="shared" si="71"/>
        <v>103376.77999999997</v>
      </c>
    </row>
    <row r="178" spans="2:26" x14ac:dyDescent="0.25">
      <c r="B178" s="6">
        <f t="shared" si="74"/>
        <v>119765.2099999999</v>
      </c>
      <c r="C178" s="11">
        <f t="shared" si="75"/>
        <v>0.02</v>
      </c>
      <c r="D178" s="2">
        <f t="shared" si="76"/>
        <v>189</v>
      </c>
      <c r="F178" s="8">
        <f t="shared" si="77"/>
        <v>49768</v>
      </c>
      <c r="G178" s="16">
        <f t="shared" si="69"/>
        <v>199.61</v>
      </c>
      <c r="H178" s="16">
        <f t="shared" si="78"/>
        <v>539.63</v>
      </c>
      <c r="I178" s="16">
        <f t="shared" si="79"/>
        <v>739.24</v>
      </c>
      <c r="J178" s="14">
        <v>0</v>
      </c>
      <c r="K178" s="14">
        <f>SUM(G$7:G178)</f>
        <v>46374.86000000003</v>
      </c>
      <c r="L178" s="14">
        <f>SUM(H$7:H178)+SUM(J$7:J178)</f>
        <v>80774.4200000001</v>
      </c>
      <c r="M178" s="14">
        <f t="shared" si="70"/>
        <v>119225.5799999999</v>
      </c>
      <c r="O178" s="6">
        <f t="shared" si="72"/>
        <v>103376.77999999997</v>
      </c>
      <c r="P178" s="11">
        <f t="shared" si="73"/>
        <v>2.6000000000000006E-2</v>
      </c>
      <c r="Q178" s="2">
        <f t="shared" si="80"/>
        <v>189</v>
      </c>
      <c r="S178" s="8">
        <f t="shared" si="81"/>
        <v>49768</v>
      </c>
      <c r="T178" s="16">
        <f t="shared" si="89"/>
        <v>223.98</v>
      </c>
      <c r="U178" s="16">
        <f t="shared" si="82"/>
        <v>443.17999999999995</v>
      </c>
      <c r="V178" s="16">
        <f t="shared" si="95"/>
        <v>667.16</v>
      </c>
      <c r="W178" s="14">
        <f>IF(MONTH(S178)=12,MAX(0,MIN(12*CuotaTipoFijo-12*V178,Z177-U178)),0)</f>
        <v>0</v>
      </c>
      <c r="X178" s="14">
        <f>SUM(T$7:T178)</f>
        <v>29794.55999999999</v>
      </c>
      <c r="Y178" s="14">
        <f>SUM(U$7:U178)+SUM(W$7:W178)</f>
        <v>97066.400000000023</v>
      </c>
      <c r="Z178" s="14">
        <f t="shared" si="71"/>
        <v>102933.59999999998</v>
      </c>
    </row>
    <row r="179" spans="2:26" x14ac:dyDescent="0.25">
      <c r="B179" s="6">
        <f t="shared" si="74"/>
        <v>119225.5799999999</v>
      </c>
      <c r="C179" s="11">
        <f t="shared" si="75"/>
        <v>0.02</v>
      </c>
      <c r="D179" s="2">
        <f t="shared" si="76"/>
        <v>188</v>
      </c>
      <c r="F179" s="8">
        <f t="shared" si="77"/>
        <v>49798</v>
      </c>
      <c r="G179" s="16">
        <f t="shared" si="69"/>
        <v>198.71</v>
      </c>
      <c r="H179" s="16">
        <f t="shared" si="78"/>
        <v>540.53</v>
      </c>
      <c r="I179" s="16">
        <f t="shared" si="79"/>
        <v>739.24</v>
      </c>
      <c r="J179" s="14">
        <v>0</v>
      </c>
      <c r="K179" s="14">
        <f>SUM(G$7:G179)</f>
        <v>46573.570000000029</v>
      </c>
      <c r="L179" s="14">
        <f>SUM(H$7:H179)+SUM(J$7:J179)</f>
        <v>81314.950000000099</v>
      </c>
      <c r="M179" s="14">
        <f t="shared" si="70"/>
        <v>118685.0499999999</v>
      </c>
      <c r="O179" s="6">
        <f t="shared" si="72"/>
        <v>102933.59999999998</v>
      </c>
      <c r="P179" s="11">
        <f t="shared" si="73"/>
        <v>2.6000000000000006E-2</v>
      </c>
      <c r="Q179" s="2">
        <f t="shared" si="80"/>
        <v>188</v>
      </c>
      <c r="S179" s="8">
        <f t="shared" si="81"/>
        <v>49798</v>
      </c>
      <c r="T179" s="16">
        <f t="shared" si="89"/>
        <v>223.02</v>
      </c>
      <c r="U179" s="16">
        <f t="shared" si="82"/>
        <v>444.14</v>
      </c>
      <c r="V179" s="16">
        <f t="shared" si="95"/>
        <v>667.16</v>
      </c>
      <c r="W179" s="14">
        <f>IF(MONTH(S179)=12,MAX(0,MIN(12*CuotaTipoFijo-12*V179,Z178-U179)),0)</f>
        <v>0</v>
      </c>
      <c r="X179" s="14">
        <f>SUM(T$7:T179)</f>
        <v>30017.579999999991</v>
      </c>
      <c r="Y179" s="14">
        <f>SUM(U$7:U179)+SUM(W$7:W179)</f>
        <v>97510.540000000023</v>
      </c>
      <c r="Z179" s="14">
        <f t="shared" si="71"/>
        <v>102489.45999999998</v>
      </c>
    </row>
    <row r="180" spans="2:26" x14ac:dyDescent="0.25">
      <c r="B180" s="6">
        <f t="shared" si="74"/>
        <v>118685.0499999999</v>
      </c>
      <c r="C180" s="11">
        <f t="shared" si="75"/>
        <v>0.02</v>
      </c>
      <c r="D180" s="2">
        <f t="shared" si="76"/>
        <v>187</v>
      </c>
      <c r="F180" s="8">
        <f t="shared" si="77"/>
        <v>49829</v>
      </c>
      <c r="G180" s="16">
        <f t="shared" si="69"/>
        <v>197.81</v>
      </c>
      <c r="H180" s="16">
        <f t="shared" si="78"/>
        <v>541.43000000000006</v>
      </c>
      <c r="I180" s="16">
        <f t="shared" si="79"/>
        <v>739.24</v>
      </c>
      <c r="J180" s="14">
        <v>0</v>
      </c>
      <c r="K180" s="14">
        <f>SUM(G$7:G180)</f>
        <v>46771.380000000026</v>
      </c>
      <c r="L180" s="14">
        <f>SUM(H$7:H180)+SUM(J$7:J180)</f>
        <v>81856.380000000092</v>
      </c>
      <c r="M180" s="14">
        <f t="shared" si="70"/>
        <v>118143.61999999991</v>
      </c>
      <c r="O180" s="6">
        <f t="shared" si="72"/>
        <v>102489.45999999998</v>
      </c>
      <c r="P180" s="11">
        <f t="shared" si="73"/>
        <v>2.6000000000000006E-2</v>
      </c>
      <c r="Q180" s="2">
        <f t="shared" si="80"/>
        <v>187</v>
      </c>
      <c r="S180" s="8">
        <f t="shared" si="81"/>
        <v>49829</v>
      </c>
      <c r="T180" s="16">
        <f t="shared" si="89"/>
        <v>222.06</v>
      </c>
      <c r="U180" s="16">
        <f t="shared" si="82"/>
        <v>445.09999999999997</v>
      </c>
      <c r="V180" s="16">
        <f t="shared" si="95"/>
        <v>667.16</v>
      </c>
      <c r="W180" s="14">
        <f>IF(MONTH(S180)=12,MAX(0,MIN(12*CuotaTipoFijo-12*V180,Z179-U180)),0)</f>
        <v>0</v>
      </c>
      <c r="X180" s="14">
        <f>SUM(T$7:T180)</f>
        <v>30239.639999999992</v>
      </c>
      <c r="Y180" s="14">
        <f>SUM(U$7:U180)+SUM(W$7:W180)</f>
        <v>97955.640000000029</v>
      </c>
      <c r="Z180" s="14">
        <f t="shared" si="71"/>
        <v>102044.35999999997</v>
      </c>
    </row>
    <row r="181" spans="2:26" x14ac:dyDescent="0.25">
      <c r="B181" s="6">
        <f t="shared" si="74"/>
        <v>118143.61999999991</v>
      </c>
      <c r="C181" s="11">
        <f t="shared" si="75"/>
        <v>0.02</v>
      </c>
      <c r="D181" s="2">
        <f t="shared" si="76"/>
        <v>186</v>
      </c>
      <c r="F181" s="8">
        <f t="shared" si="77"/>
        <v>49859</v>
      </c>
      <c r="G181" s="16">
        <f t="shared" si="69"/>
        <v>196.91</v>
      </c>
      <c r="H181" s="16">
        <f t="shared" si="78"/>
        <v>542.33000000000004</v>
      </c>
      <c r="I181" s="16">
        <f t="shared" si="79"/>
        <v>739.24</v>
      </c>
      <c r="J181" s="14">
        <v>0</v>
      </c>
      <c r="K181" s="14">
        <f>SUM(G$7:G181)</f>
        <v>46968.29000000003</v>
      </c>
      <c r="L181" s="14">
        <f>SUM(H$7:H181)+SUM(J$7:J181)</f>
        <v>82398.710000000094</v>
      </c>
      <c r="M181" s="14">
        <f t="shared" si="70"/>
        <v>117601.28999999991</v>
      </c>
      <c r="O181" s="6">
        <f t="shared" si="72"/>
        <v>102044.35999999997</v>
      </c>
      <c r="P181" s="11">
        <f t="shared" si="73"/>
        <v>2.6000000000000006E-2</v>
      </c>
      <c r="Q181" s="2">
        <f t="shared" si="80"/>
        <v>186</v>
      </c>
      <c r="S181" s="8">
        <f t="shared" si="81"/>
        <v>49859</v>
      </c>
      <c r="T181" s="16">
        <f t="shared" si="89"/>
        <v>221.1</v>
      </c>
      <c r="U181" s="16">
        <f t="shared" si="82"/>
        <v>446.05999999999995</v>
      </c>
      <c r="V181" s="16">
        <f t="shared" si="95"/>
        <v>667.16</v>
      </c>
      <c r="W181" s="14">
        <f>IF(MONTH(S181)=12,MAX(0,MIN(12*CuotaTipoFijo-12*V181,Z180-U181)),0)</f>
        <v>0</v>
      </c>
      <c r="X181" s="14">
        <f>SUM(T$7:T181)</f>
        <v>30460.739999999991</v>
      </c>
      <c r="Y181" s="14">
        <f>SUM(U$7:U181)+SUM(W$7:W181)</f>
        <v>98401.700000000026</v>
      </c>
      <c r="Z181" s="14">
        <f t="shared" si="71"/>
        <v>101598.29999999997</v>
      </c>
    </row>
    <row r="182" spans="2:26" x14ac:dyDescent="0.25">
      <c r="B182" s="6">
        <f t="shared" si="74"/>
        <v>117601.28999999991</v>
      </c>
      <c r="C182" s="11">
        <f t="shared" si="75"/>
        <v>0.02</v>
      </c>
      <c r="D182" s="2">
        <f t="shared" si="76"/>
        <v>185</v>
      </c>
      <c r="F182" s="8">
        <f t="shared" si="77"/>
        <v>49890</v>
      </c>
      <c r="G182" s="16">
        <f t="shared" si="69"/>
        <v>196</v>
      </c>
      <c r="H182" s="16">
        <f t="shared" si="78"/>
        <v>543.24</v>
      </c>
      <c r="I182" s="16">
        <f t="shared" si="79"/>
        <v>739.24</v>
      </c>
      <c r="J182" s="14">
        <v>0</v>
      </c>
      <c r="K182" s="14">
        <f>SUM(G$7:G182)</f>
        <v>47164.29000000003</v>
      </c>
      <c r="L182" s="14">
        <f>SUM(H$7:H182)+SUM(J$7:J182)</f>
        <v>82941.950000000099</v>
      </c>
      <c r="M182" s="14">
        <f t="shared" si="70"/>
        <v>117058.0499999999</v>
      </c>
      <c r="O182" s="6">
        <f t="shared" si="72"/>
        <v>101598.29999999997</v>
      </c>
      <c r="P182" s="11">
        <f t="shared" si="73"/>
        <v>2.6000000000000006E-2</v>
      </c>
      <c r="Q182" s="2">
        <f t="shared" si="80"/>
        <v>185</v>
      </c>
      <c r="S182" s="8">
        <f t="shared" si="81"/>
        <v>49890</v>
      </c>
      <c r="T182" s="16">
        <f t="shared" si="89"/>
        <v>220.13</v>
      </c>
      <c r="U182" s="16">
        <f t="shared" si="82"/>
        <v>447.03</v>
      </c>
      <c r="V182" s="16">
        <f t="shared" si="95"/>
        <v>667.16</v>
      </c>
      <c r="W182" s="14">
        <f>IF(MONTH(S182)=12,MAX(0,MIN(12*CuotaTipoFijo-12*V182,Z181-U182)),0)</f>
        <v>0</v>
      </c>
      <c r="X182" s="14">
        <f>SUM(T$7:T182)</f>
        <v>30680.869999999992</v>
      </c>
      <c r="Y182" s="14">
        <f>SUM(U$7:U182)+SUM(W$7:W182)</f>
        <v>98848.730000000025</v>
      </c>
      <c r="Z182" s="14">
        <f t="shared" si="71"/>
        <v>101151.26999999997</v>
      </c>
    </row>
    <row r="183" spans="2:26" x14ac:dyDescent="0.25">
      <c r="B183" s="6">
        <f t="shared" si="74"/>
        <v>117058.0499999999</v>
      </c>
      <c r="C183" s="11">
        <f t="shared" si="75"/>
        <v>0.02</v>
      </c>
      <c r="D183" s="2">
        <f t="shared" si="76"/>
        <v>184</v>
      </c>
      <c r="F183" s="8">
        <f t="shared" si="77"/>
        <v>49921</v>
      </c>
      <c r="G183" s="16">
        <f t="shared" si="69"/>
        <v>195.1</v>
      </c>
      <c r="H183" s="16">
        <f t="shared" si="78"/>
        <v>544.14</v>
      </c>
      <c r="I183" s="16">
        <f t="shared" si="79"/>
        <v>739.24</v>
      </c>
      <c r="J183" s="14">
        <v>0</v>
      </c>
      <c r="K183" s="14">
        <f>SUM(G$7:G183)</f>
        <v>47359.390000000029</v>
      </c>
      <c r="L183" s="14">
        <f>SUM(H$7:H183)+SUM(J$7:J183)</f>
        <v>83486.090000000098</v>
      </c>
      <c r="M183" s="14">
        <f t="shared" si="70"/>
        <v>116513.9099999999</v>
      </c>
      <c r="O183" s="6">
        <f t="shared" si="72"/>
        <v>101151.26999999997</v>
      </c>
      <c r="P183" s="11">
        <f t="shared" si="73"/>
        <v>2.6000000000000006E-2</v>
      </c>
      <c r="Q183" s="2">
        <f t="shared" si="80"/>
        <v>184</v>
      </c>
      <c r="S183" s="8">
        <f t="shared" si="81"/>
        <v>49921</v>
      </c>
      <c r="T183" s="16">
        <f t="shared" si="89"/>
        <v>219.16</v>
      </c>
      <c r="U183" s="16">
        <f t="shared" si="82"/>
        <v>448</v>
      </c>
      <c r="V183" s="16">
        <f t="shared" si="95"/>
        <v>667.16</v>
      </c>
      <c r="W183" s="14">
        <f>IF(MONTH(S183)=12,MAX(0,MIN(12*CuotaTipoFijo-12*V183,Z182-U183)),0)</f>
        <v>0</v>
      </c>
      <c r="X183" s="14">
        <f>SUM(T$7:T183)</f>
        <v>30900.029999999992</v>
      </c>
      <c r="Y183" s="14">
        <f>SUM(U$7:U183)+SUM(W$7:W183)</f>
        <v>99296.730000000025</v>
      </c>
      <c r="Z183" s="14">
        <f t="shared" si="71"/>
        <v>100703.26999999997</v>
      </c>
    </row>
    <row r="184" spans="2:26" x14ac:dyDescent="0.25">
      <c r="B184" s="6">
        <f t="shared" si="74"/>
        <v>116513.9099999999</v>
      </c>
      <c r="C184" s="11">
        <f t="shared" si="75"/>
        <v>0.02</v>
      </c>
      <c r="D184" s="2">
        <f t="shared" si="76"/>
        <v>183</v>
      </c>
      <c r="F184" s="8">
        <f t="shared" si="77"/>
        <v>49951</v>
      </c>
      <c r="G184" s="16">
        <f t="shared" si="69"/>
        <v>194.19</v>
      </c>
      <c r="H184" s="16">
        <f t="shared" si="78"/>
        <v>545.04999999999995</v>
      </c>
      <c r="I184" s="16">
        <f t="shared" si="79"/>
        <v>739.24</v>
      </c>
      <c r="J184" s="14">
        <v>0</v>
      </c>
      <c r="K184" s="14">
        <f>SUM(G$7:G184)</f>
        <v>47553.580000000031</v>
      </c>
      <c r="L184" s="14">
        <f>SUM(H$7:H184)+SUM(J$7:J184)</f>
        <v>84031.140000000101</v>
      </c>
      <c r="M184" s="14">
        <f t="shared" si="70"/>
        <v>115968.8599999999</v>
      </c>
      <c r="O184" s="6">
        <f t="shared" si="72"/>
        <v>100703.26999999997</v>
      </c>
      <c r="P184" s="11">
        <f t="shared" si="73"/>
        <v>2.6000000000000006E-2</v>
      </c>
      <c r="Q184" s="2">
        <f t="shared" si="80"/>
        <v>183</v>
      </c>
      <c r="S184" s="8">
        <f t="shared" si="81"/>
        <v>49951</v>
      </c>
      <c r="T184" s="16">
        <f t="shared" si="89"/>
        <v>218.19</v>
      </c>
      <c r="U184" s="16">
        <f t="shared" si="82"/>
        <v>448.96999999999997</v>
      </c>
      <c r="V184" s="16">
        <f t="shared" si="95"/>
        <v>667.16</v>
      </c>
      <c r="W184" s="14">
        <f>IF(MONTH(S184)=12,MAX(0,MIN(12*CuotaTipoFijo-12*V184,Z183-U184)),0)</f>
        <v>0</v>
      </c>
      <c r="X184" s="14">
        <f>SUM(T$7:T184)</f>
        <v>31118.21999999999</v>
      </c>
      <c r="Y184" s="14">
        <f>SUM(U$7:U184)+SUM(W$7:W184)</f>
        <v>99745.700000000026</v>
      </c>
      <c r="Z184" s="14">
        <f t="shared" si="71"/>
        <v>100254.29999999997</v>
      </c>
    </row>
    <row r="185" spans="2:26" x14ac:dyDescent="0.25">
      <c r="B185" s="6">
        <f t="shared" si="74"/>
        <v>115968.8599999999</v>
      </c>
      <c r="C185" s="11">
        <f t="shared" si="75"/>
        <v>0.02</v>
      </c>
      <c r="D185" s="2">
        <f t="shared" si="76"/>
        <v>182</v>
      </c>
      <c r="F185" s="8">
        <f t="shared" si="77"/>
        <v>49982</v>
      </c>
      <c r="G185" s="16">
        <f t="shared" si="69"/>
        <v>193.28</v>
      </c>
      <c r="H185" s="16">
        <f t="shared" si="78"/>
        <v>545.96</v>
      </c>
      <c r="I185" s="16">
        <f t="shared" si="79"/>
        <v>739.24</v>
      </c>
      <c r="J185" s="14">
        <v>0</v>
      </c>
      <c r="K185" s="14">
        <f>SUM(G$7:G185)</f>
        <v>47746.86000000003</v>
      </c>
      <c r="L185" s="14">
        <f>SUM(H$7:H185)+SUM(J$7:J185)</f>
        <v>84577.100000000108</v>
      </c>
      <c r="M185" s="14">
        <f t="shared" si="70"/>
        <v>115422.89999999989</v>
      </c>
      <c r="O185" s="6">
        <f t="shared" si="72"/>
        <v>100254.29999999997</v>
      </c>
      <c r="P185" s="11">
        <f t="shared" si="73"/>
        <v>2.6000000000000006E-2</v>
      </c>
      <c r="Q185" s="2">
        <f t="shared" si="80"/>
        <v>182</v>
      </c>
      <c r="S185" s="8">
        <f t="shared" si="81"/>
        <v>49982</v>
      </c>
      <c r="T185" s="16">
        <f t="shared" si="89"/>
        <v>217.22</v>
      </c>
      <c r="U185" s="16">
        <f t="shared" si="82"/>
        <v>449.93999999999994</v>
      </c>
      <c r="V185" s="16">
        <f t="shared" si="95"/>
        <v>667.16</v>
      </c>
      <c r="W185" s="14">
        <f>IF(MONTH(S185)=12,MAX(0,MIN(12*CuotaTipoFijo-12*V185,Z184-U185)),0)</f>
        <v>0</v>
      </c>
      <c r="X185" s="14">
        <f>SUM(T$7:T185)</f>
        <v>31335.439999999991</v>
      </c>
      <c r="Y185" s="14">
        <f>SUM(U$7:U185)+SUM(W$7:W185)</f>
        <v>100195.64000000003</v>
      </c>
      <c r="Z185" s="14">
        <f t="shared" si="71"/>
        <v>99804.359999999971</v>
      </c>
    </row>
    <row r="186" spans="2:26" x14ac:dyDescent="0.25">
      <c r="B186" s="6">
        <f t="shared" si="74"/>
        <v>115422.89999999989</v>
      </c>
      <c r="C186" s="11">
        <f t="shared" si="75"/>
        <v>0.02</v>
      </c>
      <c r="D186" s="2">
        <f t="shared" si="76"/>
        <v>181</v>
      </c>
      <c r="F186" s="8">
        <f t="shared" si="77"/>
        <v>50012</v>
      </c>
      <c r="G186" s="16">
        <f t="shared" si="69"/>
        <v>192.37</v>
      </c>
      <c r="H186" s="16">
        <f t="shared" si="78"/>
        <v>546.87</v>
      </c>
      <c r="I186" s="16">
        <f t="shared" si="79"/>
        <v>739.24</v>
      </c>
      <c r="J186" s="14">
        <v>0</v>
      </c>
      <c r="K186" s="14">
        <f>SUM(G$7:G186)</f>
        <v>47939.230000000032</v>
      </c>
      <c r="L186" s="14">
        <f>SUM(H$7:H186)+SUM(J$7:J186)</f>
        <v>85123.970000000103</v>
      </c>
      <c r="M186" s="14">
        <f t="shared" si="70"/>
        <v>114876.0299999999</v>
      </c>
      <c r="O186" s="6">
        <f t="shared" si="72"/>
        <v>99804.359999999971</v>
      </c>
      <c r="P186" s="11">
        <f t="shared" si="73"/>
        <v>2.6000000000000006E-2</v>
      </c>
      <c r="Q186" s="2">
        <f t="shared" si="80"/>
        <v>181</v>
      </c>
      <c r="S186" s="8">
        <f t="shared" si="81"/>
        <v>50012</v>
      </c>
      <c r="T186" s="16">
        <f t="shared" si="89"/>
        <v>216.24</v>
      </c>
      <c r="U186" s="16">
        <f t="shared" si="82"/>
        <v>450.91999999999996</v>
      </c>
      <c r="V186" s="16">
        <f t="shared" si="95"/>
        <v>667.16</v>
      </c>
      <c r="W186" s="32">
        <f>IF(MONTH(S186)=12,MAX(0,MIN(12*CuotaTipoFijo-12*V186,Z185-U186)),0)</f>
        <v>864.96000000000095</v>
      </c>
      <c r="X186" s="14">
        <f>SUM(T$7:T186)</f>
        <v>31551.679999999993</v>
      </c>
      <c r="Y186" s="14">
        <f>SUM(U$7:U186)+SUM(W$7:W186)</f>
        <v>101511.52000000003</v>
      </c>
      <c r="Z186" s="14">
        <f t="shared" si="71"/>
        <v>98488.479999999967</v>
      </c>
    </row>
    <row r="187" spans="2:26" x14ac:dyDescent="0.25">
      <c r="B187" s="6">
        <f t="shared" si="74"/>
        <v>114876.0299999999</v>
      </c>
      <c r="C187" s="11">
        <f t="shared" si="75"/>
        <v>0.02</v>
      </c>
      <c r="D187" s="2">
        <f t="shared" si="76"/>
        <v>180</v>
      </c>
      <c r="F187" s="8">
        <f t="shared" si="77"/>
        <v>50043</v>
      </c>
      <c r="G187" s="16">
        <f t="shared" si="69"/>
        <v>191.46</v>
      </c>
      <c r="H187" s="16">
        <f t="shared" si="78"/>
        <v>547.78</v>
      </c>
      <c r="I187" s="16">
        <f t="shared" si="79"/>
        <v>739.24</v>
      </c>
      <c r="J187" s="14">
        <v>0</v>
      </c>
      <c r="K187" s="14">
        <f>SUM(G$7:G187)</f>
        <v>48130.690000000031</v>
      </c>
      <c r="L187" s="14">
        <f>SUM(H$7:H187)+SUM(J$7:J187)</f>
        <v>85671.750000000102</v>
      </c>
      <c r="M187" s="14">
        <f t="shared" si="70"/>
        <v>114328.2499999999</v>
      </c>
      <c r="O187" s="6">
        <f t="shared" si="72"/>
        <v>98488.479999999967</v>
      </c>
      <c r="P187" s="11">
        <f t="shared" si="73"/>
        <v>2.7500000000000007E-2</v>
      </c>
      <c r="Q187" s="2">
        <f t="shared" si="80"/>
        <v>180</v>
      </c>
      <c r="S187" s="8">
        <f t="shared" si="81"/>
        <v>50043</v>
      </c>
      <c r="T187" s="21">
        <f t="shared" si="89"/>
        <v>225.7</v>
      </c>
      <c r="U187" s="21">
        <f t="shared" ref="U187:U250" si="96">IFERROR(ROUND(-CUMPRINC(P187/12,Q187,O187,1,1,0),2),0)</f>
        <v>442.66</v>
      </c>
      <c r="V187" s="21">
        <f t="shared" ref="V187:V250" si="97">T187+U187</f>
        <v>668.36</v>
      </c>
      <c r="W187" s="14">
        <f>IF(MONTH(S187)=12,MAX(0,MIN(12*CuotaTipoFijo-12*V187,Z186-U187)),0)</f>
        <v>0</v>
      </c>
      <c r="X187" s="14">
        <f>SUM(T$7:T187)</f>
        <v>31777.379999999994</v>
      </c>
      <c r="Y187" s="14">
        <f>SUM(U$7:U187)+SUM(W$7:W187)</f>
        <v>101954.18000000004</v>
      </c>
      <c r="Z187" s="14">
        <f t="shared" si="71"/>
        <v>98045.819999999963</v>
      </c>
    </row>
    <row r="188" spans="2:26" x14ac:dyDescent="0.25">
      <c r="B188" s="6">
        <f t="shared" si="74"/>
        <v>114328.2499999999</v>
      </c>
      <c r="C188" s="11">
        <f t="shared" si="75"/>
        <v>0.02</v>
      </c>
      <c r="D188" s="2">
        <f t="shared" si="76"/>
        <v>179</v>
      </c>
      <c r="F188" s="8">
        <f t="shared" si="77"/>
        <v>50074</v>
      </c>
      <c r="G188" s="16">
        <f t="shared" si="69"/>
        <v>190.55</v>
      </c>
      <c r="H188" s="16">
        <f t="shared" si="78"/>
        <v>548.69000000000005</v>
      </c>
      <c r="I188" s="16">
        <f t="shared" si="79"/>
        <v>739.24</v>
      </c>
      <c r="J188" s="14">
        <v>0</v>
      </c>
      <c r="K188" s="14">
        <f>SUM(G$7:G188)</f>
        <v>48321.240000000034</v>
      </c>
      <c r="L188" s="14">
        <f>SUM(H$7:H188)+SUM(J$7:J188)</f>
        <v>86220.440000000104</v>
      </c>
      <c r="M188" s="14">
        <f t="shared" si="70"/>
        <v>113779.5599999999</v>
      </c>
      <c r="O188" s="6">
        <f t="shared" si="72"/>
        <v>98045.819999999963</v>
      </c>
      <c r="P188" s="11">
        <f t="shared" si="73"/>
        <v>2.7500000000000007E-2</v>
      </c>
      <c r="Q188" s="2">
        <f t="shared" si="80"/>
        <v>179</v>
      </c>
      <c r="S188" s="8">
        <f t="shared" si="81"/>
        <v>50074</v>
      </c>
      <c r="T188" s="16">
        <f t="shared" si="89"/>
        <v>224.69</v>
      </c>
      <c r="U188" s="16">
        <f t="shared" si="82"/>
        <v>443.67</v>
      </c>
      <c r="V188" s="16">
        <f t="shared" ref="V188:V251" si="98">V187</f>
        <v>668.36</v>
      </c>
      <c r="W188" s="14">
        <f>IF(MONTH(S188)=12,MAX(0,MIN(12*CuotaTipoFijo-12*V188,Z187-U188)),0)</f>
        <v>0</v>
      </c>
      <c r="X188" s="14">
        <f>SUM(T$7:T188)</f>
        <v>32002.069999999992</v>
      </c>
      <c r="Y188" s="14">
        <f>SUM(U$7:U188)+SUM(W$7:W188)</f>
        <v>102397.85000000003</v>
      </c>
      <c r="Z188" s="14">
        <f t="shared" si="71"/>
        <v>97602.149999999965</v>
      </c>
    </row>
    <row r="189" spans="2:26" x14ac:dyDescent="0.25">
      <c r="B189" s="6">
        <f t="shared" si="74"/>
        <v>113779.5599999999</v>
      </c>
      <c r="C189" s="11">
        <f t="shared" si="75"/>
        <v>0.02</v>
      </c>
      <c r="D189" s="2">
        <f t="shared" si="76"/>
        <v>178</v>
      </c>
      <c r="F189" s="8">
        <f t="shared" si="77"/>
        <v>50102</v>
      </c>
      <c r="G189" s="16">
        <f t="shared" si="69"/>
        <v>189.63</v>
      </c>
      <c r="H189" s="16">
        <f t="shared" si="78"/>
        <v>549.61</v>
      </c>
      <c r="I189" s="16">
        <f t="shared" si="79"/>
        <v>739.24</v>
      </c>
      <c r="J189" s="14">
        <v>0</v>
      </c>
      <c r="K189" s="14">
        <f>SUM(G$7:G189)</f>
        <v>48510.870000000032</v>
      </c>
      <c r="L189" s="14">
        <f>SUM(H$7:H189)+SUM(J$7:J189)</f>
        <v>86770.050000000105</v>
      </c>
      <c r="M189" s="14">
        <f t="shared" si="70"/>
        <v>113229.9499999999</v>
      </c>
      <c r="O189" s="6">
        <f t="shared" si="72"/>
        <v>97602.149999999965</v>
      </c>
      <c r="P189" s="11">
        <f t="shared" si="73"/>
        <v>2.7500000000000007E-2</v>
      </c>
      <c r="Q189" s="2">
        <f t="shared" si="80"/>
        <v>178</v>
      </c>
      <c r="S189" s="8">
        <f t="shared" si="81"/>
        <v>50102</v>
      </c>
      <c r="T189" s="16">
        <f t="shared" si="89"/>
        <v>223.67</v>
      </c>
      <c r="U189" s="16">
        <f t="shared" si="82"/>
        <v>444.69000000000005</v>
      </c>
      <c r="V189" s="16">
        <f t="shared" si="98"/>
        <v>668.36</v>
      </c>
      <c r="W189" s="14">
        <f>IF(MONTH(S189)=12,MAX(0,MIN(12*CuotaTipoFijo-12*V189,Z188-U189)),0)</f>
        <v>0</v>
      </c>
      <c r="X189" s="14">
        <f>SUM(T$7:T189)</f>
        <v>32225.739999999991</v>
      </c>
      <c r="Y189" s="14">
        <f>SUM(U$7:U189)+SUM(W$7:W189)</f>
        <v>102842.54000000004</v>
      </c>
      <c r="Z189" s="14">
        <f t="shared" si="71"/>
        <v>97157.459999999963</v>
      </c>
    </row>
    <row r="190" spans="2:26" x14ac:dyDescent="0.25">
      <c r="B190" s="6">
        <f t="shared" si="74"/>
        <v>113229.9499999999</v>
      </c>
      <c r="C190" s="11">
        <f t="shared" si="75"/>
        <v>0.02</v>
      </c>
      <c r="D190" s="2">
        <f t="shared" si="76"/>
        <v>177</v>
      </c>
      <c r="F190" s="8">
        <f t="shared" si="77"/>
        <v>50133</v>
      </c>
      <c r="G190" s="16">
        <f t="shared" si="69"/>
        <v>188.72</v>
      </c>
      <c r="H190" s="16">
        <f t="shared" si="78"/>
        <v>550.52</v>
      </c>
      <c r="I190" s="16">
        <f t="shared" si="79"/>
        <v>739.24</v>
      </c>
      <c r="J190" s="14">
        <v>0</v>
      </c>
      <c r="K190" s="14">
        <f>SUM(G$7:G190)</f>
        <v>48699.590000000033</v>
      </c>
      <c r="L190" s="14">
        <f>SUM(H$7:H190)+SUM(J$7:J190)</f>
        <v>87320.570000000109</v>
      </c>
      <c r="M190" s="14">
        <f t="shared" si="70"/>
        <v>112679.42999999989</v>
      </c>
      <c r="O190" s="6">
        <f t="shared" si="72"/>
        <v>97157.459999999963</v>
      </c>
      <c r="P190" s="11">
        <f t="shared" si="73"/>
        <v>2.7500000000000007E-2</v>
      </c>
      <c r="Q190" s="2">
        <f t="shared" si="80"/>
        <v>177</v>
      </c>
      <c r="S190" s="8">
        <f t="shared" si="81"/>
        <v>50133</v>
      </c>
      <c r="T190" s="16">
        <f t="shared" si="89"/>
        <v>222.65</v>
      </c>
      <c r="U190" s="16">
        <f t="shared" si="82"/>
        <v>445.71000000000004</v>
      </c>
      <c r="V190" s="16">
        <f t="shared" si="98"/>
        <v>668.36</v>
      </c>
      <c r="W190" s="14">
        <f>IF(MONTH(S190)=12,MAX(0,MIN(12*CuotaTipoFijo-12*V190,Z189-U190)),0)</f>
        <v>0</v>
      </c>
      <c r="X190" s="14">
        <f>SUM(T$7:T190)</f>
        <v>32448.389999999992</v>
      </c>
      <c r="Y190" s="14">
        <f>SUM(U$7:U190)+SUM(W$7:W190)</f>
        <v>103288.25000000004</v>
      </c>
      <c r="Z190" s="14">
        <f t="shared" si="71"/>
        <v>96711.749999999956</v>
      </c>
    </row>
    <row r="191" spans="2:26" x14ac:dyDescent="0.25">
      <c r="B191" s="6">
        <f t="shared" si="74"/>
        <v>112679.42999999989</v>
      </c>
      <c r="C191" s="11">
        <f t="shared" si="75"/>
        <v>0.02</v>
      </c>
      <c r="D191" s="2">
        <f t="shared" si="76"/>
        <v>176</v>
      </c>
      <c r="F191" s="8">
        <f t="shared" si="77"/>
        <v>50163</v>
      </c>
      <c r="G191" s="16">
        <f t="shared" si="69"/>
        <v>187.8</v>
      </c>
      <c r="H191" s="16">
        <f t="shared" si="78"/>
        <v>551.44000000000005</v>
      </c>
      <c r="I191" s="16">
        <f t="shared" si="79"/>
        <v>739.24</v>
      </c>
      <c r="J191" s="14">
        <v>0</v>
      </c>
      <c r="K191" s="14">
        <f>SUM(G$7:G191)</f>
        <v>48887.390000000036</v>
      </c>
      <c r="L191" s="14">
        <f>SUM(H$7:H191)+SUM(J$7:J191)</f>
        <v>87872.010000000111</v>
      </c>
      <c r="M191" s="14">
        <f t="shared" si="70"/>
        <v>112127.98999999989</v>
      </c>
      <c r="O191" s="6">
        <f t="shared" si="72"/>
        <v>96711.749999999956</v>
      </c>
      <c r="P191" s="11">
        <f t="shared" si="73"/>
        <v>2.7500000000000007E-2</v>
      </c>
      <c r="Q191" s="2">
        <f t="shared" si="80"/>
        <v>176</v>
      </c>
      <c r="S191" s="8">
        <f t="shared" si="81"/>
        <v>50163</v>
      </c>
      <c r="T191" s="16">
        <f t="shared" si="89"/>
        <v>221.63</v>
      </c>
      <c r="U191" s="16">
        <f t="shared" si="82"/>
        <v>446.73</v>
      </c>
      <c r="V191" s="16">
        <f t="shared" si="98"/>
        <v>668.36</v>
      </c>
      <c r="W191" s="14">
        <f>IF(MONTH(S191)=12,MAX(0,MIN(12*CuotaTipoFijo-12*V191,Z190-U191)),0)</f>
        <v>0</v>
      </c>
      <c r="X191" s="14">
        <f>SUM(T$7:T191)</f>
        <v>32670.019999999993</v>
      </c>
      <c r="Y191" s="14">
        <f>SUM(U$7:U191)+SUM(W$7:W191)</f>
        <v>103734.98000000004</v>
      </c>
      <c r="Z191" s="14">
        <f t="shared" si="71"/>
        <v>96265.01999999996</v>
      </c>
    </row>
    <row r="192" spans="2:26" x14ac:dyDescent="0.25">
      <c r="B192" s="6">
        <f t="shared" si="74"/>
        <v>112127.98999999989</v>
      </c>
      <c r="C192" s="11">
        <f t="shared" si="75"/>
        <v>0.02</v>
      </c>
      <c r="D192" s="2">
        <f t="shared" si="76"/>
        <v>175</v>
      </c>
      <c r="F192" s="8">
        <f t="shared" si="77"/>
        <v>50194</v>
      </c>
      <c r="G192" s="16">
        <f t="shared" si="69"/>
        <v>186.88</v>
      </c>
      <c r="H192" s="16">
        <f t="shared" si="78"/>
        <v>552.36</v>
      </c>
      <c r="I192" s="16">
        <f t="shared" si="79"/>
        <v>739.24</v>
      </c>
      <c r="J192" s="14">
        <v>0</v>
      </c>
      <c r="K192" s="14">
        <f>SUM(G$7:G192)</f>
        <v>49074.270000000033</v>
      </c>
      <c r="L192" s="14">
        <f>SUM(H$7:H192)+SUM(J$7:J192)</f>
        <v>88424.370000000112</v>
      </c>
      <c r="M192" s="14">
        <f t="shared" si="70"/>
        <v>111575.62999999989</v>
      </c>
      <c r="O192" s="6">
        <f t="shared" si="72"/>
        <v>96265.01999999996</v>
      </c>
      <c r="P192" s="11">
        <f t="shared" si="73"/>
        <v>2.7500000000000007E-2</v>
      </c>
      <c r="Q192" s="2">
        <f t="shared" si="80"/>
        <v>175</v>
      </c>
      <c r="S192" s="8">
        <f t="shared" si="81"/>
        <v>50194</v>
      </c>
      <c r="T192" s="16">
        <f t="shared" si="89"/>
        <v>220.61</v>
      </c>
      <c r="U192" s="16">
        <f t="shared" si="82"/>
        <v>447.75</v>
      </c>
      <c r="V192" s="16">
        <f t="shared" si="98"/>
        <v>668.36</v>
      </c>
      <c r="W192" s="14">
        <f>IF(MONTH(S192)=12,MAX(0,MIN(12*CuotaTipoFijo-12*V192,Z191-U192)),0)</f>
        <v>0</v>
      </c>
      <c r="X192" s="14">
        <f>SUM(T$7:T192)</f>
        <v>32890.62999999999</v>
      </c>
      <c r="Y192" s="14">
        <f>SUM(U$7:U192)+SUM(W$7:W192)</f>
        <v>104182.73000000004</v>
      </c>
      <c r="Z192" s="14">
        <f t="shared" si="71"/>
        <v>95817.26999999996</v>
      </c>
    </row>
    <row r="193" spans="2:26" x14ac:dyDescent="0.25">
      <c r="B193" s="6">
        <f t="shared" si="74"/>
        <v>111575.62999999989</v>
      </c>
      <c r="C193" s="11">
        <f t="shared" si="75"/>
        <v>0.02</v>
      </c>
      <c r="D193" s="2">
        <f t="shared" si="76"/>
        <v>174</v>
      </c>
      <c r="F193" s="8">
        <f t="shared" si="77"/>
        <v>50224</v>
      </c>
      <c r="G193" s="16">
        <f t="shared" si="69"/>
        <v>185.96</v>
      </c>
      <c r="H193" s="16">
        <f t="shared" si="78"/>
        <v>553.28</v>
      </c>
      <c r="I193" s="16">
        <f t="shared" si="79"/>
        <v>739.24</v>
      </c>
      <c r="J193" s="14">
        <v>0</v>
      </c>
      <c r="K193" s="14">
        <f>SUM(G$7:G193)</f>
        <v>49260.230000000032</v>
      </c>
      <c r="L193" s="14">
        <f>SUM(H$7:H193)+SUM(J$7:J193)</f>
        <v>88977.650000000111</v>
      </c>
      <c r="M193" s="14">
        <f t="shared" si="70"/>
        <v>111022.34999999989</v>
      </c>
      <c r="O193" s="6">
        <f t="shared" si="72"/>
        <v>95817.26999999996</v>
      </c>
      <c r="P193" s="11">
        <f t="shared" si="73"/>
        <v>2.7500000000000007E-2</v>
      </c>
      <c r="Q193" s="2">
        <f t="shared" si="80"/>
        <v>174</v>
      </c>
      <c r="S193" s="8">
        <f t="shared" si="81"/>
        <v>50224</v>
      </c>
      <c r="T193" s="16">
        <f t="shared" si="89"/>
        <v>219.58</v>
      </c>
      <c r="U193" s="16">
        <f t="shared" si="82"/>
        <v>448.78</v>
      </c>
      <c r="V193" s="16">
        <f t="shared" si="98"/>
        <v>668.36</v>
      </c>
      <c r="W193" s="14">
        <f>IF(MONTH(S193)=12,MAX(0,MIN(12*CuotaTipoFijo-12*V193,Z192-U193)),0)</f>
        <v>0</v>
      </c>
      <c r="X193" s="14">
        <f>SUM(T$7:T193)</f>
        <v>33110.209999999992</v>
      </c>
      <c r="Y193" s="14">
        <f>SUM(U$7:U193)+SUM(W$7:W193)</f>
        <v>104631.51000000004</v>
      </c>
      <c r="Z193" s="14">
        <f t="shared" si="71"/>
        <v>95368.489999999962</v>
      </c>
    </row>
    <row r="194" spans="2:26" x14ac:dyDescent="0.25">
      <c r="B194" s="6">
        <f t="shared" si="74"/>
        <v>111022.34999999989</v>
      </c>
      <c r="C194" s="11">
        <f t="shared" si="75"/>
        <v>0.02</v>
      </c>
      <c r="D194" s="2">
        <f t="shared" si="76"/>
        <v>173</v>
      </c>
      <c r="F194" s="8">
        <f t="shared" si="77"/>
        <v>50255</v>
      </c>
      <c r="G194" s="16">
        <f t="shared" si="69"/>
        <v>185.04</v>
      </c>
      <c r="H194" s="16">
        <f t="shared" si="78"/>
        <v>554.20000000000005</v>
      </c>
      <c r="I194" s="16">
        <f t="shared" si="79"/>
        <v>739.24</v>
      </c>
      <c r="J194" s="14">
        <v>0</v>
      </c>
      <c r="K194" s="14">
        <f>SUM(G$7:G194)</f>
        <v>49445.270000000033</v>
      </c>
      <c r="L194" s="14">
        <f>SUM(H$7:H194)+SUM(J$7:J194)</f>
        <v>89531.850000000108</v>
      </c>
      <c r="M194" s="14">
        <f t="shared" si="70"/>
        <v>110468.14999999989</v>
      </c>
      <c r="O194" s="6">
        <f t="shared" si="72"/>
        <v>95368.489999999962</v>
      </c>
      <c r="P194" s="11">
        <f t="shared" si="73"/>
        <v>2.7500000000000007E-2</v>
      </c>
      <c r="Q194" s="2">
        <f t="shared" si="80"/>
        <v>173</v>
      </c>
      <c r="S194" s="8">
        <f t="shared" si="81"/>
        <v>50255</v>
      </c>
      <c r="T194" s="16">
        <f t="shared" si="89"/>
        <v>218.55</v>
      </c>
      <c r="U194" s="16">
        <f t="shared" si="82"/>
        <v>449.81</v>
      </c>
      <c r="V194" s="16">
        <f t="shared" si="98"/>
        <v>668.36</v>
      </c>
      <c r="W194" s="14">
        <f>IF(MONTH(S194)=12,MAX(0,MIN(12*CuotaTipoFijo-12*V194,Z193-U194)),0)</f>
        <v>0</v>
      </c>
      <c r="X194" s="14">
        <f>SUM(T$7:T194)</f>
        <v>33328.759999999995</v>
      </c>
      <c r="Y194" s="14">
        <f>SUM(U$7:U194)+SUM(W$7:W194)</f>
        <v>105081.32000000004</v>
      </c>
      <c r="Z194" s="14">
        <f t="shared" si="71"/>
        <v>94918.679999999964</v>
      </c>
    </row>
    <row r="195" spans="2:26" x14ac:dyDescent="0.25">
      <c r="B195" s="6">
        <f t="shared" si="74"/>
        <v>110468.14999999989</v>
      </c>
      <c r="C195" s="11">
        <f t="shared" si="75"/>
        <v>0.02</v>
      </c>
      <c r="D195" s="2">
        <f t="shared" si="76"/>
        <v>172</v>
      </c>
      <c r="F195" s="8">
        <f t="shared" si="77"/>
        <v>50286</v>
      </c>
      <c r="G195" s="16">
        <f t="shared" si="69"/>
        <v>184.11</v>
      </c>
      <c r="H195" s="16">
        <f t="shared" si="78"/>
        <v>555.13</v>
      </c>
      <c r="I195" s="16">
        <f t="shared" si="79"/>
        <v>739.24</v>
      </c>
      <c r="J195" s="14">
        <v>0</v>
      </c>
      <c r="K195" s="14">
        <f>SUM(G$7:G195)</f>
        <v>49629.380000000034</v>
      </c>
      <c r="L195" s="14">
        <f>SUM(H$7:H195)+SUM(J$7:J195)</f>
        <v>90086.980000000112</v>
      </c>
      <c r="M195" s="14">
        <f t="shared" si="70"/>
        <v>109913.01999999989</v>
      </c>
      <c r="O195" s="6">
        <f t="shared" si="72"/>
        <v>94918.679999999964</v>
      </c>
      <c r="P195" s="11">
        <f t="shared" si="73"/>
        <v>2.7500000000000007E-2</v>
      </c>
      <c r="Q195" s="2">
        <f t="shared" si="80"/>
        <v>172</v>
      </c>
      <c r="S195" s="8">
        <f t="shared" si="81"/>
        <v>50286</v>
      </c>
      <c r="T195" s="16">
        <f t="shared" si="89"/>
        <v>217.52</v>
      </c>
      <c r="U195" s="16">
        <f t="shared" si="82"/>
        <v>450.84000000000003</v>
      </c>
      <c r="V195" s="16">
        <f t="shared" si="98"/>
        <v>668.36</v>
      </c>
      <c r="W195" s="14">
        <f>IF(MONTH(S195)=12,MAX(0,MIN(12*CuotaTipoFijo-12*V195,Z194-U195)),0)</f>
        <v>0</v>
      </c>
      <c r="X195" s="14">
        <f>SUM(T$7:T195)</f>
        <v>33546.279999999992</v>
      </c>
      <c r="Y195" s="14">
        <f>SUM(U$7:U195)+SUM(W$7:W195)</f>
        <v>105532.16000000003</v>
      </c>
      <c r="Z195" s="14">
        <f t="shared" si="71"/>
        <v>94467.839999999967</v>
      </c>
    </row>
    <row r="196" spans="2:26" x14ac:dyDescent="0.25">
      <c r="B196" s="6">
        <f t="shared" si="74"/>
        <v>109913.01999999989</v>
      </c>
      <c r="C196" s="11">
        <f t="shared" si="75"/>
        <v>0.02</v>
      </c>
      <c r="D196" s="2">
        <f t="shared" si="76"/>
        <v>171</v>
      </c>
      <c r="F196" s="8">
        <f t="shared" si="77"/>
        <v>50316</v>
      </c>
      <c r="G196" s="16">
        <f t="shared" si="69"/>
        <v>183.19</v>
      </c>
      <c r="H196" s="16">
        <f t="shared" si="78"/>
        <v>556.04999999999995</v>
      </c>
      <c r="I196" s="16">
        <f t="shared" si="79"/>
        <v>739.24</v>
      </c>
      <c r="J196" s="14">
        <v>0</v>
      </c>
      <c r="K196" s="14">
        <f>SUM(G$7:G196)</f>
        <v>49812.570000000036</v>
      </c>
      <c r="L196" s="14">
        <f>SUM(H$7:H196)+SUM(J$7:J196)</f>
        <v>90643.030000000115</v>
      </c>
      <c r="M196" s="14">
        <f t="shared" si="70"/>
        <v>109356.96999999988</v>
      </c>
      <c r="O196" s="6">
        <f t="shared" si="72"/>
        <v>94467.839999999967</v>
      </c>
      <c r="P196" s="11">
        <f t="shared" si="73"/>
        <v>2.7500000000000007E-2</v>
      </c>
      <c r="Q196" s="2">
        <f t="shared" si="80"/>
        <v>171</v>
      </c>
      <c r="S196" s="8">
        <f t="shared" si="81"/>
        <v>50316</v>
      </c>
      <c r="T196" s="16">
        <f t="shared" si="89"/>
        <v>216.49</v>
      </c>
      <c r="U196" s="16">
        <f t="shared" si="82"/>
        <v>451.87</v>
      </c>
      <c r="V196" s="16">
        <f t="shared" si="98"/>
        <v>668.36</v>
      </c>
      <c r="W196" s="14">
        <f>IF(MONTH(S196)=12,MAX(0,MIN(12*CuotaTipoFijo-12*V196,Z195-U196)),0)</f>
        <v>0</v>
      </c>
      <c r="X196" s="14">
        <f>SUM(T$7:T196)</f>
        <v>33762.76999999999</v>
      </c>
      <c r="Y196" s="14">
        <f>SUM(U$7:U196)+SUM(W$7:W196)</f>
        <v>105984.03000000003</v>
      </c>
      <c r="Z196" s="14">
        <f t="shared" si="71"/>
        <v>94015.969999999972</v>
      </c>
    </row>
    <row r="197" spans="2:26" x14ac:dyDescent="0.25">
      <c r="B197" s="6">
        <f t="shared" si="74"/>
        <v>109356.96999999988</v>
      </c>
      <c r="C197" s="11">
        <f t="shared" si="75"/>
        <v>0.02</v>
      </c>
      <c r="D197" s="2">
        <f t="shared" si="76"/>
        <v>170</v>
      </c>
      <c r="F197" s="8">
        <f t="shared" si="77"/>
        <v>50347</v>
      </c>
      <c r="G197" s="16">
        <f t="shared" si="69"/>
        <v>182.26</v>
      </c>
      <c r="H197" s="16">
        <f t="shared" si="78"/>
        <v>556.98</v>
      </c>
      <c r="I197" s="16">
        <f t="shared" si="79"/>
        <v>739.24</v>
      </c>
      <c r="J197" s="14">
        <v>0</v>
      </c>
      <c r="K197" s="14">
        <f>SUM(G$7:G197)</f>
        <v>49994.830000000038</v>
      </c>
      <c r="L197" s="14">
        <f>SUM(H$7:H197)+SUM(J$7:J197)</f>
        <v>91200.010000000111</v>
      </c>
      <c r="M197" s="14">
        <f t="shared" si="70"/>
        <v>108799.98999999989</v>
      </c>
      <c r="O197" s="6">
        <f t="shared" si="72"/>
        <v>94015.969999999972</v>
      </c>
      <c r="P197" s="11">
        <f t="shared" si="73"/>
        <v>2.7500000000000007E-2</v>
      </c>
      <c r="Q197" s="2">
        <f t="shared" si="80"/>
        <v>170</v>
      </c>
      <c r="S197" s="8">
        <f t="shared" si="81"/>
        <v>50347</v>
      </c>
      <c r="T197" s="16">
        <f t="shared" si="89"/>
        <v>215.45</v>
      </c>
      <c r="U197" s="16">
        <f t="shared" si="82"/>
        <v>452.91</v>
      </c>
      <c r="V197" s="16">
        <f t="shared" si="98"/>
        <v>668.36</v>
      </c>
      <c r="W197" s="14">
        <f>IF(MONTH(S197)=12,MAX(0,MIN(12*CuotaTipoFijo-12*V197,Z196-U197)),0)</f>
        <v>0</v>
      </c>
      <c r="X197" s="14">
        <f>SUM(T$7:T197)</f>
        <v>33978.219999999987</v>
      </c>
      <c r="Y197" s="14">
        <f>SUM(U$7:U197)+SUM(W$7:W197)</f>
        <v>106436.94000000003</v>
      </c>
      <c r="Z197" s="14">
        <f t="shared" si="71"/>
        <v>93563.059999999969</v>
      </c>
    </row>
    <row r="198" spans="2:26" x14ac:dyDescent="0.25">
      <c r="B198" s="6">
        <f t="shared" si="74"/>
        <v>108799.98999999989</v>
      </c>
      <c r="C198" s="11">
        <f t="shared" si="75"/>
        <v>0.02</v>
      </c>
      <c r="D198" s="2">
        <f t="shared" si="76"/>
        <v>169</v>
      </c>
      <c r="F198" s="8">
        <f t="shared" si="77"/>
        <v>50377</v>
      </c>
      <c r="G198" s="16">
        <f t="shared" si="69"/>
        <v>181.33</v>
      </c>
      <c r="H198" s="16">
        <f t="shared" si="78"/>
        <v>557.91</v>
      </c>
      <c r="I198" s="16">
        <f t="shared" si="79"/>
        <v>739.24</v>
      </c>
      <c r="J198" s="14">
        <v>0</v>
      </c>
      <c r="K198" s="14">
        <f>SUM(G$7:G198)</f>
        <v>50176.16000000004</v>
      </c>
      <c r="L198" s="14">
        <f>SUM(H$7:H198)+SUM(J$7:J198)</f>
        <v>91757.920000000115</v>
      </c>
      <c r="M198" s="14">
        <f t="shared" si="70"/>
        <v>108242.07999999989</v>
      </c>
      <c r="O198" s="6">
        <f t="shared" si="72"/>
        <v>93563.059999999969</v>
      </c>
      <c r="P198" s="11">
        <f t="shared" si="73"/>
        <v>2.7500000000000007E-2</v>
      </c>
      <c r="Q198" s="2">
        <f t="shared" si="80"/>
        <v>169</v>
      </c>
      <c r="S198" s="8">
        <f t="shared" si="81"/>
        <v>50377</v>
      </c>
      <c r="T198" s="16">
        <f t="shared" si="89"/>
        <v>214.42</v>
      </c>
      <c r="U198" s="16">
        <f t="shared" si="82"/>
        <v>453.94000000000005</v>
      </c>
      <c r="V198" s="16">
        <f t="shared" si="98"/>
        <v>668.36</v>
      </c>
      <c r="W198" s="32">
        <f>IF(MONTH(S198)=12,MAX(0,MIN(12*CuotaTipoFijo-12*V198,Z197-U198)),0)</f>
        <v>850.56000000000131</v>
      </c>
      <c r="X198" s="14">
        <f>SUM(T$7:T198)</f>
        <v>34192.639999999985</v>
      </c>
      <c r="Y198" s="14">
        <f>SUM(U$7:U198)+SUM(W$7:W198)</f>
        <v>107741.44000000003</v>
      </c>
      <c r="Z198" s="14">
        <f t="shared" si="71"/>
        <v>92258.559999999969</v>
      </c>
    </row>
    <row r="199" spans="2:26" x14ac:dyDescent="0.25">
      <c r="B199" s="6">
        <f t="shared" si="74"/>
        <v>108242.07999999989</v>
      </c>
      <c r="C199" s="11">
        <f t="shared" si="75"/>
        <v>0.02</v>
      </c>
      <c r="D199" s="2">
        <f t="shared" si="76"/>
        <v>168</v>
      </c>
      <c r="F199" s="8">
        <f t="shared" si="77"/>
        <v>50408</v>
      </c>
      <c r="G199" s="16">
        <f t="shared" ref="G199:G262" si="99">IFERROR(ROUND(-CUMIPMT(C199/12,D199,B199,1,1,0),2),0)</f>
        <v>180.4</v>
      </c>
      <c r="H199" s="16">
        <f t="shared" si="78"/>
        <v>558.84</v>
      </c>
      <c r="I199" s="16">
        <f t="shared" si="79"/>
        <v>739.24</v>
      </c>
      <c r="J199" s="14">
        <v>0</v>
      </c>
      <c r="K199" s="14">
        <f>SUM(G$7:G199)</f>
        <v>50356.560000000041</v>
      </c>
      <c r="L199" s="14">
        <f>SUM(H$7:H199)+SUM(J$7:J199)</f>
        <v>92316.760000000111</v>
      </c>
      <c r="M199" s="14">
        <f t="shared" ref="M199:M221" si="100">$B$7-L199</f>
        <v>107683.23999999989</v>
      </c>
      <c r="O199" s="6">
        <f t="shared" si="72"/>
        <v>92258.559999999969</v>
      </c>
      <c r="P199" s="11">
        <f t="shared" si="73"/>
        <v>2.9000000000000008E-2</v>
      </c>
      <c r="Q199" s="2">
        <f t="shared" si="80"/>
        <v>168</v>
      </c>
      <c r="S199" s="8">
        <f t="shared" si="81"/>
        <v>50408</v>
      </c>
      <c r="T199" s="21">
        <f t="shared" si="89"/>
        <v>222.96</v>
      </c>
      <c r="U199" s="21">
        <f t="shared" ref="U199:U262" si="101">IFERROR(ROUND(-CUMPRINC(P199/12,Q199,O199,1,1,0),2),0)</f>
        <v>445.86</v>
      </c>
      <c r="V199" s="21">
        <f t="shared" ref="V199:V262" si="102">T199+U199</f>
        <v>668.82</v>
      </c>
      <c r="W199" s="14">
        <f>IF(MONTH(S199)=12,MAX(0,MIN(12*CuotaTipoFijo-12*V199,Z198-U199)),0)</f>
        <v>0</v>
      </c>
      <c r="X199" s="14">
        <f>SUM(T$7:T199)</f>
        <v>34415.599999999984</v>
      </c>
      <c r="Y199" s="14">
        <f>SUM(U$7:U199)+SUM(W$7:W199)</f>
        <v>108187.30000000003</v>
      </c>
      <c r="Z199" s="14">
        <f t="shared" ref="Z199:Z262" si="103">$B$7-Y199</f>
        <v>91812.699999999968</v>
      </c>
    </row>
    <row r="200" spans="2:26" x14ac:dyDescent="0.25">
      <c r="B200" s="6">
        <f t="shared" si="74"/>
        <v>107683.23999999989</v>
      </c>
      <c r="C200" s="11">
        <f t="shared" si="75"/>
        <v>0.02</v>
      </c>
      <c r="D200" s="2">
        <f t="shared" si="76"/>
        <v>167</v>
      </c>
      <c r="F200" s="8">
        <f t="shared" si="77"/>
        <v>50439</v>
      </c>
      <c r="G200" s="16">
        <f t="shared" si="99"/>
        <v>179.47</v>
      </c>
      <c r="H200" s="16">
        <f t="shared" si="78"/>
        <v>559.77</v>
      </c>
      <c r="I200" s="16">
        <f t="shared" si="79"/>
        <v>739.24</v>
      </c>
      <c r="J200" s="14">
        <v>0</v>
      </c>
      <c r="K200" s="14">
        <f>SUM(G$7:G200)</f>
        <v>50536.030000000042</v>
      </c>
      <c r="L200" s="14">
        <f>SUM(H$7:H200)+SUM(J$7:J200)</f>
        <v>92876.530000000115</v>
      </c>
      <c r="M200" s="14">
        <f t="shared" si="100"/>
        <v>107123.46999999988</v>
      </c>
      <c r="O200" s="6">
        <f t="shared" ref="O200:O263" si="104">Z199</f>
        <v>91812.699999999968</v>
      </c>
      <c r="P200" s="11">
        <f t="shared" ref="P200:P263" si="105">IF(MONTH(S200)=1,MIN(IntMax,P199+CambioIntAnual),P199)</f>
        <v>2.9000000000000008E-2</v>
      </c>
      <c r="Q200" s="2">
        <f t="shared" si="80"/>
        <v>167</v>
      </c>
      <c r="S200" s="8">
        <f t="shared" si="81"/>
        <v>50439</v>
      </c>
      <c r="T200" s="16">
        <f t="shared" si="89"/>
        <v>221.88</v>
      </c>
      <c r="U200" s="16">
        <f t="shared" si="82"/>
        <v>446.94000000000005</v>
      </c>
      <c r="V200" s="16">
        <f t="shared" ref="V200:V263" si="106">V199</f>
        <v>668.82</v>
      </c>
      <c r="W200" s="14">
        <f>IF(MONTH(S200)=12,MAX(0,MIN(12*CuotaTipoFijo-12*V200,Z199-U200)),0)</f>
        <v>0</v>
      </c>
      <c r="X200" s="14">
        <f>SUM(T$7:T200)</f>
        <v>34637.479999999981</v>
      </c>
      <c r="Y200" s="14">
        <f>SUM(U$7:U200)+SUM(W$7:W200)</f>
        <v>108634.24000000003</v>
      </c>
      <c r="Z200" s="14">
        <f t="shared" si="103"/>
        <v>91365.759999999966</v>
      </c>
    </row>
    <row r="201" spans="2:26" x14ac:dyDescent="0.25">
      <c r="B201" s="6">
        <f t="shared" ref="B201:B221" si="107">M200</f>
        <v>107123.46999999988</v>
      </c>
      <c r="C201" s="11">
        <f t="shared" ref="C201:C221" si="108">C200</f>
        <v>0.02</v>
      </c>
      <c r="D201" s="2">
        <f t="shared" ref="D201:D221" si="109">D200-1</f>
        <v>166</v>
      </c>
      <c r="F201" s="8">
        <f t="shared" ref="F201:F264" si="110">DATE(YEAR(F200),MONTH(F200)+1,DAY(F200))</f>
        <v>50467</v>
      </c>
      <c r="G201" s="16">
        <f t="shared" si="99"/>
        <v>178.54</v>
      </c>
      <c r="H201" s="16">
        <f t="shared" ref="H201:H264" si="111">I201-G201</f>
        <v>560.70000000000005</v>
      </c>
      <c r="I201" s="16">
        <f t="shared" ref="I201:I264" si="112">I200</f>
        <v>739.24</v>
      </c>
      <c r="J201" s="14">
        <v>0</v>
      </c>
      <c r="K201" s="14">
        <f>SUM(G$7:G201)</f>
        <v>50714.570000000043</v>
      </c>
      <c r="L201" s="14">
        <f>SUM(H$7:H201)+SUM(J$7:J201)</f>
        <v>93437.230000000112</v>
      </c>
      <c r="M201" s="14">
        <f t="shared" si="100"/>
        <v>106562.76999999989</v>
      </c>
      <c r="O201" s="6">
        <f t="shared" si="104"/>
        <v>91365.759999999966</v>
      </c>
      <c r="P201" s="11">
        <f t="shared" si="105"/>
        <v>2.9000000000000008E-2</v>
      </c>
      <c r="Q201" s="2">
        <f t="shared" ref="Q201:Q264" si="113">Q200-1</f>
        <v>166</v>
      </c>
      <c r="S201" s="8">
        <f t="shared" ref="S201:S264" si="114">DATE(YEAR(S200),MONTH(S200)+1,DAY(S200))</f>
        <v>50467</v>
      </c>
      <c r="T201" s="16">
        <f t="shared" si="89"/>
        <v>220.8</v>
      </c>
      <c r="U201" s="16">
        <f t="shared" ref="U201:U264" si="115">V201-T201</f>
        <v>448.02000000000004</v>
      </c>
      <c r="V201" s="16">
        <f t="shared" si="106"/>
        <v>668.82</v>
      </c>
      <c r="W201" s="14">
        <f>IF(MONTH(S201)=12,MAX(0,MIN(12*CuotaTipoFijo-12*V201,Z200-U201)),0)</f>
        <v>0</v>
      </c>
      <c r="X201" s="14">
        <f>SUM(T$7:T201)</f>
        <v>34858.279999999984</v>
      </c>
      <c r="Y201" s="14">
        <f>SUM(U$7:U201)+SUM(W$7:W201)</f>
        <v>109082.26000000004</v>
      </c>
      <c r="Z201" s="14">
        <f t="shared" si="103"/>
        <v>90917.739999999962</v>
      </c>
    </row>
    <row r="202" spans="2:26" x14ac:dyDescent="0.25">
      <c r="B202" s="6">
        <f t="shared" si="107"/>
        <v>106562.76999999989</v>
      </c>
      <c r="C202" s="11">
        <f t="shared" si="108"/>
        <v>0.02</v>
      </c>
      <c r="D202" s="2">
        <f t="shared" si="109"/>
        <v>165</v>
      </c>
      <c r="F202" s="8">
        <f t="shared" si="110"/>
        <v>50498</v>
      </c>
      <c r="G202" s="16">
        <f t="shared" si="99"/>
        <v>177.6</v>
      </c>
      <c r="H202" s="16">
        <f t="shared" si="111"/>
        <v>561.64</v>
      </c>
      <c r="I202" s="16">
        <f t="shared" si="112"/>
        <v>739.24</v>
      </c>
      <c r="J202" s="14">
        <v>0</v>
      </c>
      <c r="K202" s="14">
        <f>SUM(G$7:G202)</f>
        <v>50892.170000000042</v>
      </c>
      <c r="L202" s="14">
        <f>SUM(H$7:H202)+SUM(J$7:J202)</f>
        <v>93998.870000000112</v>
      </c>
      <c r="M202" s="14">
        <f t="shared" si="100"/>
        <v>106001.12999999989</v>
      </c>
      <c r="O202" s="6">
        <f t="shared" si="104"/>
        <v>90917.739999999962</v>
      </c>
      <c r="P202" s="11">
        <f t="shared" si="105"/>
        <v>2.9000000000000008E-2</v>
      </c>
      <c r="Q202" s="2">
        <f t="shared" si="113"/>
        <v>165</v>
      </c>
      <c r="S202" s="8">
        <f t="shared" si="114"/>
        <v>50498</v>
      </c>
      <c r="T202" s="16">
        <f t="shared" si="89"/>
        <v>219.72</v>
      </c>
      <c r="U202" s="16">
        <f t="shared" si="115"/>
        <v>449.1</v>
      </c>
      <c r="V202" s="16">
        <f t="shared" si="106"/>
        <v>668.82</v>
      </c>
      <c r="W202" s="14">
        <f>IF(MONTH(S202)=12,MAX(0,MIN(12*CuotaTipoFijo-12*V202,Z201-U202)),0)</f>
        <v>0</v>
      </c>
      <c r="X202" s="14">
        <f>SUM(T$7:T202)</f>
        <v>35077.999999999985</v>
      </c>
      <c r="Y202" s="14">
        <f>SUM(U$7:U202)+SUM(W$7:W202)</f>
        <v>109531.36000000004</v>
      </c>
      <c r="Z202" s="14">
        <f t="shared" si="103"/>
        <v>90468.639999999956</v>
      </c>
    </row>
    <row r="203" spans="2:26" x14ac:dyDescent="0.25">
      <c r="B203" s="6">
        <f t="shared" si="107"/>
        <v>106001.12999999989</v>
      </c>
      <c r="C203" s="11">
        <f t="shared" si="108"/>
        <v>0.02</v>
      </c>
      <c r="D203" s="2">
        <f t="shared" si="109"/>
        <v>164</v>
      </c>
      <c r="F203" s="8">
        <f t="shared" si="110"/>
        <v>50528</v>
      </c>
      <c r="G203" s="16">
        <f t="shared" si="99"/>
        <v>176.67</v>
      </c>
      <c r="H203" s="16">
        <f t="shared" si="111"/>
        <v>562.57000000000005</v>
      </c>
      <c r="I203" s="16">
        <f t="shared" si="112"/>
        <v>739.24</v>
      </c>
      <c r="J203" s="14">
        <v>0</v>
      </c>
      <c r="K203" s="14">
        <f>SUM(G$7:G203)</f>
        <v>51068.84000000004</v>
      </c>
      <c r="L203" s="14">
        <f>SUM(H$7:H203)+SUM(J$7:J203)</f>
        <v>94561.440000000119</v>
      </c>
      <c r="M203" s="14">
        <f t="shared" si="100"/>
        <v>105438.55999999988</v>
      </c>
      <c r="O203" s="6">
        <f t="shared" si="104"/>
        <v>90468.639999999956</v>
      </c>
      <c r="P203" s="11">
        <f t="shared" si="105"/>
        <v>2.9000000000000008E-2</v>
      </c>
      <c r="Q203" s="2">
        <f t="shared" si="113"/>
        <v>164</v>
      </c>
      <c r="S203" s="8">
        <f t="shared" si="114"/>
        <v>50528</v>
      </c>
      <c r="T203" s="16">
        <f t="shared" si="89"/>
        <v>218.63</v>
      </c>
      <c r="U203" s="16">
        <f t="shared" si="115"/>
        <v>450.19000000000005</v>
      </c>
      <c r="V203" s="16">
        <f t="shared" si="106"/>
        <v>668.82</v>
      </c>
      <c r="W203" s="14">
        <f>IF(MONTH(S203)=12,MAX(0,MIN(12*CuotaTipoFijo-12*V203,Z202-U203)),0)</f>
        <v>0</v>
      </c>
      <c r="X203" s="14">
        <f>SUM(T$7:T203)</f>
        <v>35296.629999999983</v>
      </c>
      <c r="Y203" s="14">
        <f>SUM(U$7:U203)+SUM(W$7:W203)</f>
        <v>109981.55000000005</v>
      </c>
      <c r="Z203" s="14">
        <f t="shared" si="103"/>
        <v>90018.449999999953</v>
      </c>
    </row>
    <row r="204" spans="2:26" x14ac:dyDescent="0.25">
      <c r="B204" s="6">
        <f t="shared" si="107"/>
        <v>105438.55999999988</v>
      </c>
      <c r="C204" s="11">
        <f t="shared" si="108"/>
        <v>0.02</v>
      </c>
      <c r="D204" s="2">
        <f t="shared" si="109"/>
        <v>163</v>
      </c>
      <c r="F204" s="8">
        <f t="shared" si="110"/>
        <v>50559</v>
      </c>
      <c r="G204" s="16">
        <f t="shared" si="99"/>
        <v>175.73</v>
      </c>
      <c r="H204" s="16">
        <f t="shared" si="111"/>
        <v>563.51</v>
      </c>
      <c r="I204" s="16">
        <f t="shared" si="112"/>
        <v>739.24</v>
      </c>
      <c r="J204" s="14">
        <v>0</v>
      </c>
      <c r="K204" s="14">
        <f>SUM(G$7:G204)</f>
        <v>51244.570000000043</v>
      </c>
      <c r="L204" s="14">
        <f>SUM(H$7:H204)+SUM(J$7:J204)</f>
        <v>95124.950000000114</v>
      </c>
      <c r="M204" s="14">
        <f t="shared" si="100"/>
        <v>104875.04999999989</v>
      </c>
      <c r="O204" s="6">
        <f t="shared" si="104"/>
        <v>90018.449999999953</v>
      </c>
      <c r="P204" s="11">
        <f t="shared" si="105"/>
        <v>2.9000000000000008E-2</v>
      </c>
      <c r="Q204" s="2">
        <f t="shared" si="113"/>
        <v>163</v>
      </c>
      <c r="S204" s="8">
        <f t="shared" si="114"/>
        <v>50559</v>
      </c>
      <c r="T204" s="16">
        <f t="shared" si="89"/>
        <v>217.54</v>
      </c>
      <c r="U204" s="16">
        <f t="shared" si="115"/>
        <v>451.28000000000009</v>
      </c>
      <c r="V204" s="16">
        <f t="shared" si="106"/>
        <v>668.82</v>
      </c>
      <c r="W204" s="14">
        <f>IF(MONTH(S204)=12,MAX(0,MIN(12*CuotaTipoFijo-12*V204,Z203-U204)),0)</f>
        <v>0</v>
      </c>
      <c r="X204" s="14">
        <f>SUM(T$7:T204)</f>
        <v>35514.169999999984</v>
      </c>
      <c r="Y204" s="14">
        <f>SUM(U$7:U204)+SUM(W$7:W204)</f>
        <v>110432.83000000005</v>
      </c>
      <c r="Z204" s="14">
        <f t="shared" si="103"/>
        <v>89567.169999999955</v>
      </c>
    </row>
    <row r="205" spans="2:26" x14ac:dyDescent="0.25">
      <c r="B205" s="6">
        <f t="shared" si="107"/>
        <v>104875.04999999989</v>
      </c>
      <c r="C205" s="11">
        <f t="shared" si="108"/>
        <v>0.02</v>
      </c>
      <c r="D205" s="2">
        <f t="shared" si="109"/>
        <v>162</v>
      </c>
      <c r="F205" s="8">
        <f t="shared" si="110"/>
        <v>50589</v>
      </c>
      <c r="G205" s="16">
        <f t="shared" si="99"/>
        <v>174.79</v>
      </c>
      <c r="H205" s="16">
        <f t="shared" si="111"/>
        <v>564.45000000000005</v>
      </c>
      <c r="I205" s="16">
        <f t="shared" si="112"/>
        <v>739.24</v>
      </c>
      <c r="J205" s="14">
        <v>0</v>
      </c>
      <c r="K205" s="14">
        <f>SUM(G$7:G205)</f>
        <v>51419.360000000044</v>
      </c>
      <c r="L205" s="14">
        <f>SUM(H$7:H205)+SUM(J$7:J205)</f>
        <v>95689.400000000111</v>
      </c>
      <c r="M205" s="14">
        <f t="shared" si="100"/>
        <v>104310.59999999989</v>
      </c>
      <c r="O205" s="6">
        <f t="shared" si="104"/>
        <v>89567.169999999955</v>
      </c>
      <c r="P205" s="11">
        <f t="shared" si="105"/>
        <v>2.9000000000000008E-2</v>
      </c>
      <c r="Q205" s="2">
        <f t="shared" si="113"/>
        <v>162</v>
      </c>
      <c r="S205" s="8">
        <f t="shared" si="114"/>
        <v>50589</v>
      </c>
      <c r="T205" s="16">
        <f t="shared" si="89"/>
        <v>216.45</v>
      </c>
      <c r="U205" s="16">
        <f t="shared" si="115"/>
        <v>452.37000000000006</v>
      </c>
      <c r="V205" s="16">
        <f t="shared" si="106"/>
        <v>668.82</v>
      </c>
      <c r="W205" s="14">
        <f>IF(MONTH(S205)=12,MAX(0,MIN(12*CuotaTipoFijo-12*V205,Z204-U205)),0)</f>
        <v>0</v>
      </c>
      <c r="X205" s="14">
        <f>SUM(T$7:T205)</f>
        <v>35730.619999999981</v>
      </c>
      <c r="Y205" s="14">
        <f>SUM(U$7:U205)+SUM(W$7:W205)</f>
        <v>110885.20000000004</v>
      </c>
      <c r="Z205" s="14">
        <f t="shared" si="103"/>
        <v>89114.799999999959</v>
      </c>
    </row>
    <row r="206" spans="2:26" x14ac:dyDescent="0.25">
      <c r="B206" s="6">
        <f t="shared" si="107"/>
        <v>104310.59999999989</v>
      </c>
      <c r="C206" s="11">
        <f t="shared" si="108"/>
        <v>0.02</v>
      </c>
      <c r="D206" s="2">
        <f t="shared" si="109"/>
        <v>161</v>
      </c>
      <c r="F206" s="8">
        <f t="shared" si="110"/>
        <v>50620</v>
      </c>
      <c r="G206" s="16">
        <f t="shared" si="99"/>
        <v>173.85</v>
      </c>
      <c r="H206" s="16">
        <f t="shared" si="111"/>
        <v>565.39</v>
      </c>
      <c r="I206" s="16">
        <f t="shared" si="112"/>
        <v>739.24</v>
      </c>
      <c r="J206" s="14">
        <v>0</v>
      </c>
      <c r="K206" s="14">
        <f>SUM(G$7:G206)</f>
        <v>51593.210000000043</v>
      </c>
      <c r="L206" s="14">
        <f>SUM(H$7:H206)+SUM(J$7:J206)</f>
        <v>96254.79000000011</v>
      </c>
      <c r="M206" s="14">
        <f t="shared" si="100"/>
        <v>103745.20999999989</v>
      </c>
      <c r="O206" s="6">
        <f t="shared" si="104"/>
        <v>89114.799999999959</v>
      </c>
      <c r="P206" s="11">
        <f t="shared" si="105"/>
        <v>2.9000000000000008E-2</v>
      </c>
      <c r="Q206" s="2">
        <f t="shared" si="113"/>
        <v>161</v>
      </c>
      <c r="S206" s="8">
        <f t="shared" si="114"/>
        <v>50620</v>
      </c>
      <c r="T206" s="16">
        <f t="shared" si="89"/>
        <v>215.36</v>
      </c>
      <c r="U206" s="16">
        <f t="shared" si="115"/>
        <v>453.46000000000004</v>
      </c>
      <c r="V206" s="16">
        <f t="shared" si="106"/>
        <v>668.82</v>
      </c>
      <c r="W206" s="14">
        <f>IF(MONTH(S206)=12,MAX(0,MIN(12*CuotaTipoFijo-12*V206,Z205-U206)),0)</f>
        <v>0</v>
      </c>
      <c r="X206" s="14">
        <f>SUM(T$7:T206)</f>
        <v>35945.979999999981</v>
      </c>
      <c r="Y206" s="14">
        <f>SUM(U$7:U206)+SUM(W$7:W206)</f>
        <v>111338.66000000005</v>
      </c>
      <c r="Z206" s="14">
        <f t="shared" si="103"/>
        <v>88661.339999999953</v>
      </c>
    </row>
    <row r="207" spans="2:26" x14ac:dyDescent="0.25">
      <c r="B207" s="6">
        <f t="shared" si="107"/>
        <v>103745.20999999989</v>
      </c>
      <c r="C207" s="11">
        <f t="shared" si="108"/>
        <v>0.02</v>
      </c>
      <c r="D207" s="2">
        <f t="shared" si="109"/>
        <v>160</v>
      </c>
      <c r="F207" s="8">
        <f t="shared" si="110"/>
        <v>50651</v>
      </c>
      <c r="G207" s="16">
        <f t="shared" si="99"/>
        <v>172.91</v>
      </c>
      <c r="H207" s="16">
        <f t="shared" si="111"/>
        <v>566.33000000000004</v>
      </c>
      <c r="I207" s="16">
        <f t="shared" si="112"/>
        <v>739.24</v>
      </c>
      <c r="J207" s="14">
        <v>0</v>
      </c>
      <c r="K207" s="14">
        <f>SUM(G$7:G207)</f>
        <v>51766.120000000046</v>
      </c>
      <c r="L207" s="14">
        <f>SUM(H$7:H207)+SUM(J$7:J207)</f>
        <v>96821.120000000112</v>
      </c>
      <c r="M207" s="14">
        <f t="shared" si="100"/>
        <v>103178.87999999989</v>
      </c>
      <c r="O207" s="6">
        <f t="shared" si="104"/>
        <v>88661.339999999953</v>
      </c>
      <c r="P207" s="11">
        <f t="shared" si="105"/>
        <v>2.9000000000000008E-2</v>
      </c>
      <c r="Q207" s="2">
        <f t="shared" si="113"/>
        <v>160</v>
      </c>
      <c r="S207" s="8">
        <f t="shared" si="114"/>
        <v>50651</v>
      </c>
      <c r="T207" s="16">
        <f t="shared" si="89"/>
        <v>214.26</v>
      </c>
      <c r="U207" s="16">
        <f t="shared" si="115"/>
        <v>454.56000000000006</v>
      </c>
      <c r="V207" s="16">
        <f t="shared" si="106"/>
        <v>668.82</v>
      </c>
      <c r="W207" s="14">
        <f>IF(MONTH(S207)=12,MAX(0,MIN(12*CuotaTipoFijo-12*V207,Z206-U207)),0)</f>
        <v>0</v>
      </c>
      <c r="X207" s="14">
        <f>SUM(T$7:T207)</f>
        <v>36160.239999999983</v>
      </c>
      <c r="Y207" s="14">
        <f>SUM(U$7:U207)+SUM(W$7:W207)</f>
        <v>111793.22000000004</v>
      </c>
      <c r="Z207" s="14">
        <f t="shared" si="103"/>
        <v>88206.779999999955</v>
      </c>
    </row>
    <row r="208" spans="2:26" x14ac:dyDescent="0.25">
      <c r="B208" s="6">
        <f t="shared" si="107"/>
        <v>103178.87999999989</v>
      </c>
      <c r="C208" s="11">
        <f t="shared" si="108"/>
        <v>0.02</v>
      </c>
      <c r="D208" s="2">
        <f t="shared" si="109"/>
        <v>159</v>
      </c>
      <c r="F208" s="8">
        <f t="shared" si="110"/>
        <v>50681</v>
      </c>
      <c r="G208" s="16">
        <f t="shared" si="99"/>
        <v>171.96</v>
      </c>
      <c r="H208" s="16">
        <f t="shared" si="111"/>
        <v>567.28</v>
      </c>
      <c r="I208" s="16">
        <f t="shared" si="112"/>
        <v>739.24</v>
      </c>
      <c r="J208" s="14">
        <v>0</v>
      </c>
      <c r="K208" s="14">
        <f>SUM(G$7:G208)</f>
        <v>51938.080000000045</v>
      </c>
      <c r="L208" s="14">
        <f>SUM(H$7:H208)+SUM(J$7:J208)</f>
        <v>97388.400000000111</v>
      </c>
      <c r="M208" s="14">
        <f t="shared" si="100"/>
        <v>102611.59999999989</v>
      </c>
      <c r="O208" s="6">
        <f t="shared" si="104"/>
        <v>88206.779999999955</v>
      </c>
      <c r="P208" s="11">
        <f t="shared" si="105"/>
        <v>2.9000000000000008E-2</v>
      </c>
      <c r="Q208" s="2">
        <f t="shared" si="113"/>
        <v>159</v>
      </c>
      <c r="S208" s="8">
        <f t="shared" si="114"/>
        <v>50681</v>
      </c>
      <c r="T208" s="16">
        <f t="shared" si="89"/>
        <v>213.17</v>
      </c>
      <c r="U208" s="16">
        <f t="shared" si="115"/>
        <v>455.65000000000009</v>
      </c>
      <c r="V208" s="16">
        <f t="shared" si="106"/>
        <v>668.82</v>
      </c>
      <c r="W208" s="14">
        <f>IF(MONTH(S208)=12,MAX(0,MIN(12*CuotaTipoFijo-12*V208,Z207-U208)),0)</f>
        <v>0</v>
      </c>
      <c r="X208" s="14">
        <f>SUM(T$7:T208)</f>
        <v>36373.409999999982</v>
      </c>
      <c r="Y208" s="14">
        <f>SUM(U$7:U208)+SUM(W$7:W208)</f>
        <v>112248.87000000004</v>
      </c>
      <c r="Z208" s="14">
        <f t="shared" si="103"/>
        <v>87751.129999999961</v>
      </c>
    </row>
    <row r="209" spans="2:26" x14ac:dyDescent="0.25">
      <c r="B209" s="6">
        <f t="shared" si="107"/>
        <v>102611.59999999989</v>
      </c>
      <c r="C209" s="11">
        <f t="shared" si="108"/>
        <v>0.02</v>
      </c>
      <c r="D209" s="2">
        <f t="shared" si="109"/>
        <v>158</v>
      </c>
      <c r="F209" s="8">
        <f t="shared" si="110"/>
        <v>50712</v>
      </c>
      <c r="G209" s="16">
        <f t="shared" si="99"/>
        <v>171.02</v>
      </c>
      <c r="H209" s="16">
        <f t="shared" si="111"/>
        <v>568.22</v>
      </c>
      <c r="I209" s="16">
        <f t="shared" si="112"/>
        <v>739.24</v>
      </c>
      <c r="J209" s="14">
        <v>0</v>
      </c>
      <c r="K209" s="14">
        <f>SUM(G$7:G209)</f>
        <v>52109.100000000042</v>
      </c>
      <c r="L209" s="14">
        <f>SUM(H$7:H209)+SUM(J$7:J209)</f>
        <v>97956.620000000112</v>
      </c>
      <c r="M209" s="14">
        <f t="shared" si="100"/>
        <v>102043.37999999989</v>
      </c>
      <c r="O209" s="6">
        <f t="shared" si="104"/>
        <v>87751.129999999961</v>
      </c>
      <c r="P209" s="11">
        <f t="shared" si="105"/>
        <v>2.9000000000000008E-2</v>
      </c>
      <c r="Q209" s="2">
        <f t="shared" si="113"/>
        <v>158</v>
      </c>
      <c r="S209" s="8">
        <f t="shared" si="114"/>
        <v>50712</v>
      </c>
      <c r="T209" s="16">
        <f t="shared" si="89"/>
        <v>212.07</v>
      </c>
      <c r="U209" s="16">
        <f t="shared" si="115"/>
        <v>456.75000000000006</v>
      </c>
      <c r="V209" s="16">
        <f t="shared" si="106"/>
        <v>668.82</v>
      </c>
      <c r="W209" s="14">
        <f>IF(MONTH(S209)=12,MAX(0,MIN(12*CuotaTipoFijo-12*V209,Z208-U209)),0)</f>
        <v>0</v>
      </c>
      <c r="X209" s="14">
        <f>SUM(T$7:T209)</f>
        <v>36585.479999999981</v>
      </c>
      <c r="Y209" s="14">
        <f>SUM(U$7:U209)+SUM(W$7:W209)</f>
        <v>112705.62000000004</v>
      </c>
      <c r="Z209" s="14">
        <f t="shared" si="103"/>
        <v>87294.379999999961</v>
      </c>
    </row>
    <row r="210" spans="2:26" x14ac:dyDescent="0.25">
      <c r="B210" s="6">
        <f t="shared" si="107"/>
        <v>102043.37999999989</v>
      </c>
      <c r="C210" s="11">
        <f t="shared" si="108"/>
        <v>0.02</v>
      </c>
      <c r="D210" s="2">
        <f t="shared" si="109"/>
        <v>157</v>
      </c>
      <c r="F210" s="8">
        <f t="shared" si="110"/>
        <v>50742</v>
      </c>
      <c r="G210" s="16">
        <f t="shared" si="99"/>
        <v>170.07</v>
      </c>
      <c r="H210" s="16">
        <f t="shared" si="111"/>
        <v>569.17000000000007</v>
      </c>
      <c r="I210" s="16">
        <f t="shared" si="112"/>
        <v>739.24</v>
      </c>
      <c r="J210" s="14">
        <v>0</v>
      </c>
      <c r="K210" s="14">
        <f>SUM(G$7:G210)</f>
        <v>52279.170000000042</v>
      </c>
      <c r="L210" s="14">
        <f>SUM(H$7:H210)+SUM(J$7:J210)</f>
        <v>98525.79000000011</v>
      </c>
      <c r="M210" s="14">
        <f t="shared" si="100"/>
        <v>101474.20999999989</v>
      </c>
      <c r="O210" s="6">
        <f t="shared" si="104"/>
        <v>87294.379999999961</v>
      </c>
      <c r="P210" s="11">
        <f t="shared" si="105"/>
        <v>2.9000000000000008E-2</v>
      </c>
      <c r="Q210" s="2">
        <f t="shared" si="113"/>
        <v>157</v>
      </c>
      <c r="S210" s="8">
        <f t="shared" si="114"/>
        <v>50742</v>
      </c>
      <c r="T210" s="16">
        <f t="shared" si="89"/>
        <v>210.96</v>
      </c>
      <c r="U210" s="16">
        <f t="shared" si="115"/>
        <v>457.86</v>
      </c>
      <c r="V210" s="16">
        <f t="shared" si="106"/>
        <v>668.82</v>
      </c>
      <c r="W210" s="32">
        <f>IF(MONTH(S210)=12,MAX(0,MIN(12*CuotaTipoFijo-12*V210,Z209-U210)),0)</f>
        <v>845.04000000000087</v>
      </c>
      <c r="X210" s="14">
        <f>SUM(T$7:T210)</f>
        <v>36796.439999999981</v>
      </c>
      <c r="Y210" s="14">
        <f>SUM(U$7:U210)+SUM(W$7:W210)</f>
        <v>114008.52000000005</v>
      </c>
      <c r="Z210" s="14">
        <f t="shared" si="103"/>
        <v>85991.479999999952</v>
      </c>
    </row>
    <row r="211" spans="2:26" x14ac:dyDescent="0.25">
      <c r="B211" s="6">
        <f t="shared" si="107"/>
        <v>101474.20999999989</v>
      </c>
      <c r="C211" s="11">
        <f t="shared" si="108"/>
        <v>0.02</v>
      </c>
      <c r="D211" s="2">
        <f t="shared" si="109"/>
        <v>156</v>
      </c>
      <c r="F211" s="8">
        <f t="shared" si="110"/>
        <v>50773</v>
      </c>
      <c r="G211" s="16">
        <f t="shared" si="99"/>
        <v>169.12</v>
      </c>
      <c r="H211" s="16">
        <f t="shared" si="111"/>
        <v>570.12</v>
      </c>
      <c r="I211" s="16">
        <f t="shared" si="112"/>
        <v>739.24</v>
      </c>
      <c r="J211" s="14">
        <v>0</v>
      </c>
      <c r="K211" s="14">
        <f>SUM(G$7:G211)</f>
        <v>52448.290000000045</v>
      </c>
      <c r="L211" s="14">
        <f>SUM(H$7:H211)+SUM(J$7:J211)</f>
        <v>99095.910000000105</v>
      </c>
      <c r="M211" s="14">
        <f t="shared" si="100"/>
        <v>100904.08999999989</v>
      </c>
      <c r="O211" s="6">
        <f t="shared" si="104"/>
        <v>85991.479999999952</v>
      </c>
      <c r="P211" s="11">
        <f t="shared" si="105"/>
        <v>3.050000000000001E-2</v>
      </c>
      <c r="Q211" s="2">
        <f t="shared" si="113"/>
        <v>156</v>
      </c>
      <c r="S211" s="8">
        <f t="shared" si="114"/>
        <v>50773</v>
      </c>
      <c r="T211" s="21">
        <f t="shared" si="89"/>
        <v>218.56</v>
      </c>
      <c r="U211" s="21">
        <f t="shared" ref="U211:U274" si="116">IFERROR(ROUND(-CUMPRINC(P211/12,Q211,O211,1,1,0),2),0)</f>
        <v>449.84</v>
      </c>
      <c r="V211" s="21">
        <f t="shared" ref="V211:V274" si="117">T211+U211</f>
        <v>668.4</v>
      </c>
      <c r="W211" s="14">
        <f>IF(MONTH(S211)=12,MAX(0,MIN(12*CuotaTipoFijo-12*V211,Z210-U211)),0)</f>
        <v>0</v>
      </c>
      <c r="X211" s="14">
        <f>SUM(T$7:T211)</f>
        <v>37014.999999999978</v>
      </c>
      <c r="Y211" s="14">
        <f>SUM(U$7:U211)+SUM(W$7:W211)</f>
        <v>114458.36000000004</v>
      </c>
      <c r="Z211" s="14">
        <f t="shared" si="103"/>
        <v>85541.639999999956</v>
      </c>
    </row>
    <row r="212" spans="2:26" x14ac:dyDescent="0.25">
      <c r="B212" s="6">
        <f t="shared" si="107"/>
        <v>100904.08999999989</v>
      </c>
      <c r="C212" s="11">
        <f t="shared" si="108"/>
        <v>0.02</v>
      </c>
      <c r="D212" s="2">
        <f t="shared" si="109"/>
        <v>155</v>
      </c>
      <c r="F212" s="8">
        <f t="shared" si="110"/>
        <v>50804</v>
      </c>
      <c r="G212" s="16">
        <f t="shared" si="99"/>
        <v>168.17</v>
      </c>
      <c r="H212" s="16">
        <f t="shared" si="111"/>
        <v>571.07000000000005</v>
      </c>
      <c r="I212" s="16">
        <f t="shared" si="112"/>
        <v>739.24</v>
      </c>
      <c r="J212" s="14">
        <v>0</v>
      </c>
      <c r="K212" s="14">
        <f>SUM(G$7:G212)</f>
        <v>52616.460000000043</v>
      </c>
      <c r="L212" s="14">
        <f>SUM(H$7:H212)+SUM(J$7:J212)</f>
        <v>99666.980000000112</v>
      </c>
      <c r="M212" s="14">
        <f t="shared" si="100"/>
        <v>100333.01999999989</v>
      </c>
      <c r="O212" s="6">
        <f t="shared" si="104"/>
        <v>85541.639999999956</v>
      </c>
      <c r="P212" s="11">
        <f t="shared" si="105"/>
        <v>3.050000000000001E-2</v>
      </c>
      <c r="Q212" s="2">
        <f t="shared" si="113"/>
        <v>155</v>
      </c>
      <c r="S212" s="8">
        <f t="shared" si="114"/>
        <v>50804</v>
      </c>
      <c r="T212" s="16">
        <f t="shared" si="89"/>
        <v>217.42</v>
      </c>
      <c r="U212" s="16">
        <f t="shared" si="115"/>
        <v>450.98</v>
      </c>
      <c r="V212" s="16">
        <f t="shared" ref="V212:V275" si="118">V211</f>
        <v>668.4</v>
      </c>
      <c r="W212" s="14">
        <f>IF(MONTH(S212)=12,MAX(0,MIN(12*CuotaTipoFijo-12*V212,Z211-U212)),0)</f>
        <v>0</v>
      </c>
      <c r="X212" s="14">
        <f>SUM(T$7:T212)</f>
        <v>37232.419999999976</v>
      </c>
      <c r="Y212" s="14">
        <f>SUM(U$7:U212)+SUM(W$7:W212)</f>
        <v>114909.34000000004</v>
      </c>
      <c r="Z212" s="14">
        <f t="shared" si="103"/>
        <v>85090.65999999996</v>
      </c>
    </row>
    <row r="213" spans="2:26" x14ac:dyDescent="0.25">
      <c r="B213" s="6">
        <f t="shared" si="107"/>
        <v>100333.01999999989</v>
      </c>
      <c r="C213" s="11">
        <f t="shared" si="108"/>
        <v>0.02</v>
      </c>
      <c r="D213" s="2">
        <f t="shared" si="109"/>
        <v>154</v>
      </c>
      <c r="F213" s="8">
        <f t="shared" si="110"/>
        <v>50832</v>
      </c>
      <c r="G213" s="16">
        <f t="shared" si="99"/>
        <v>167.22</v>
      </c>
      <c r="H213" s="16">
        <f t="shared" si="111"/>
        <v>572.02</v>
      </c>
      <c r="I213" s="16">
        <f t="shared" si="112"/>
        <v>739.24</v>
      </c>
      <c r="J213" s="14">
        <v>0</v>
      </c>
      <c r="K213" s="14">
        <f>SUM(G$7:G213)</f>
        <v>52783.680000000044</v>
      </c>
      <c r="L213" s="14">
        <f>SUM(H$7:H213)+SUM(J$7:J213)</f>
        <v>100239.00000000012</v>
      </c>
      <c r="M213" s="14">
        <f t="shared" si="100"/>
        <v>99760.999999999884</v>
      </c>
      <c r="O213" s="6">
        <f t="shared" si="104"/>
        <v>85090.65999999996</v>
      </c>
      <c r="P213" s="11">
        <f t="shared" si="105"/>
        <v>3.050000000000001E-2</v>
      </c>
      <c r="Q213" s="2">
        <f t="shared" si="113"/>
        <v>154</v>
      </c>
      <c r="S213" s="8">
        <f t="shared" si="114"/>
        <v>50832</v>
      </c>
      <c r="T213" s="16">
        <f t="shared" si="89"/>
        <v>216.27</v>
      </c>
      <c r="U213" s="16">
        <f t="shared" si="115"/>
        <v>452.13</v>
      </c>
      <c r="V213" s="16">
        <f t="shared" si="118"/>
        <v>668.4</v>
      </c>
      <c r="W213" s="14">
        <f>IF(MONTH(S213)=12,MAX(0,MIN(12*CuotaTipoFijo-12*V213,Z212-U213)),0)</f>
        <v>0</v>
      </c>
      <c r="X213" s="14">
        <f>SUM(T$7:T213)</f>
        <v>37448.689999999973</v>
      </c>
      <c r="Y213" s="14">
        <f>SUM(U$7:U213)+SUM(W$7:W213)</f>
        <v>115361.47000000004</v>
      </c>
      <c r="Z213" s="14">
        <f t="shared" si="103"/>
        <v>84638.529999999955</v>
      </c>
    </row>
    <row r="214" spans="2:26" x14ac:dyDescent="0.25">
      <c r="B214" s="6">
        <f t="shared" si="107"/>
        <v>99760.999999999884</v>
      </c>
      <c r="C214" s="11">
        <f t="shared" si="108"/>
        <v>0.02</v>
      </c>
      <c r="D214" s="2">
        <f t="shared" si="109"/>
        <v>153</v>
      </c>
      <c r="F214" s="8">
        <f t="shared" si="110"/>
        <v>50863</v>
      </c>
      <c r="G214" s="16">
        <f t="shared" si="99"/>
        <v>166.27</v>
      </c>
      <c r="H214" s="16">
        <f t="shared" si="111"/>
        <v>572.97</v>
      </c>
      <c r="I214" s="16">
        <f t="shared" si="112"/>
        <v>739.24</v>
      </c>
      <c r="J214" s="14">
        <v>0</v>
      </c>
      <c r="K214" s="14">
        <f>SUM(G$7:G214)</f>
        <v>52949.950000000041</v>
      </c>
      <c r="L214" s="14">
        <f>SUM(H$7:H214)+SUM(J$7:J214)</f>
        <v>100811.97000000012</v>
      </c>
      <c r="M214" s="14">
        <f t="shared" si="100"/>
        <v>99188.029999999882</v>
      </c>
      <c r="O214" s="6">
        <f t="shared" si="104"/>
        <v>84638.529999999955</v>
      </c>
      <c r="P214" s="11">
        <f t="shared" si="105"/>
        <v>3.050000000000001E-2</v>
      </c>
      <c r="Q214" s="2">
        <f t="shared" si="113"/>
        <v>153</v>
      </c>
      <c r="S214" s="8">
        <f t="shared" si="114"/>
        <v>50863</v>
      </c>
      <c r="T214" s="16">
        <f t="shared" si="89"/>
        <v>215.12</v>
      </c>
      <c r="U214" s="16">
        <f t="shared" si="115"/>
        <v>453.28</v>
      </c>
      <c r="V214" s="16">
        <f t="shared" si="118"/>
        <v>668.4</v>
      </c>
      <c r="W214" s="14">
        <f>IF(MONTH(S214)=12,MAX(0,MIN(12*CuotaTipoFijo-12*V214,Z213-U214)),0)</f>
        <v>0</v>
      </c>
      <c r="X214" s="14">
        <f>SUM(T$7:T214)</f>
        <v>37663.809999999976</v>
      </c>
      <c r="Y214" s="14">
        <f>SUM(U$7:U214)+SUM(W$7:W214)</f>
        <v>115814.75000000004</v>
      </c>
      <c r="Z214" s="14">
        <f t="shared" si="103"/>
        <v>84185.249999999956</v>
      </c>
    </row>
    <row r="215" spans="2:26" x14ac:dyDescent="0.25">
      <c r="B215" s="6">
        <f t="shared" si="107"/>
        <v>99188.029999999882</v>
      </c>
      <c r="C215" s="11">
        <f t="shared" si="108"/>
        <v>0.02</v>
      </c>
      <c r="D215" s="2">
        <f t="shared" si="109"/>
        <v>152</v>
      </c>
      <c r="F215" s="8">
        <f t="shared" si="110"/>
        <v>50893</v>
      </c>
      <c r="G215" s="16">
        <f t="shared" si="99"/>
        <v>165.31</v>
      </c>
      <c r="H215" s="16">
        <f t="shared" si="111"/>
        <v>573.93000000000006</v>
      </c>
      <c r="I215" s="16">
        <f t="shared" si="112"/>
        <v>739.24</v>
      </c>
      <c r="J215" s="14">
        <v>0</v>
      </c>
      <c r="K215" s="14">
        <f>SUM(G$7:G215)</f>
        <v>53115.260000000038</v>
      </c>
      <c r="L215" s="14">
        <f>SUM(H$7:H215)+SUM(J$7:J215)</f>
        <v>101385.90000000011</v>
      </c>
      <c r="M215" s="14">
        <f t="shared" si="100"/>
        <v>98614.099999999889</v>
      </c>
      <c r="O215" s="6">
        <f t="shared" si="104"/>
        <v>84185.249999999956</v>
      </c>
      <c r="P215" s="11">
        <f t="shared" si="105"/>
        <v>3.050000000000001E-2</v>
      </c>
      <c r="Q215" s="2">
        <f t="shared" si="113"/>
        <v>152</v>
      </c>
      <c r="S215" s="8">
        <f t="shared" si="114"/>
        <v>50893</v>
      </c>
      <c r="T215" s="16">
        <f t="shared" si="89"/>
        <v>213.97</v>
      </c>
      <c r="U215" s="16">
        <f t="shared" si="115"/>
        <v>454.42999999999995</v>
      </c>
      <c r="V215" s="16">
        <f t="shared" si="118"/>
        <v>668.4</v>
      </c>
      <c r="W215" s="14">
        <f>IF(MONTH(S215)=12,MAX(0,MIN(12*CuotaTipoFijo-12*V215,Z214-U215)),0)</f>
        <v>0</v>
      </c>
      <c r="X215" s="14">
        <f>SUM(T$7:T215)</f>
        <v>37877.779999999977</v>
      </c>
      <c r="Y215" s="14">
        <f>SUM(U$7:U215)+SUM(W$7:W215)</f>
        <v>116269.18000000004</v>
      </c>
      <c r="Z215" s="14">
        <f t="shared" si="103"/>
        <v>83730.819999999963</v>
      </c>
    </row>
    <row r="216" spans="2:26" x14ac:dyDescent="0.25">
      <c r="B216" s="6">
        <f t="shared" si="107"/>
        <v>98614.099999999889</v>
      </c>
      <c r="C216" s="11">
        <f t="shared" si="108"/>
        <v>0.02</v>
      </c>
      <c r="D216" s="2">
        <f t="shared" si="109"/>
        <v>151</v>
      </c>
      <c r="F216" s="8">
        <f t="shared" si="110"/>
        <v>50924</v>
      </c>
      <c r="G216" s="16">
        <f t="shared" si="99"/>
        <v>164.36</v>
      </c>
      <c r="H216" s="16">
        <f t="shared" si="111"/>
        <v>574.88</v>
      </c>
      <c r="I216" s="16">
        <f t="shared" si="112"/>
        <v>739.24</v>
      </c>
      <c r="J216" s="14">
        <v>0</v>
      </c>
      <c r="K216" s="14">
        <f>SUM(G$7:G216)</f>
        <v>53279.620000000039</v>
      </c>
      <c r="L216" s="14">
        <f>SUM(H$7:H216)+SUM(J$7:J216)</f>
        <v>101960.78000000012</v>
      </c>
      <c r="M216" s="14">
        <f t="shared" si="100"/>
        <v>98039.219999999885</v>
      </c>
      <c r="O216" s="6">
        <f t="shared" si="104"/>
        <v>83730.819999999963</v>
      </c>
      <c r="P216" s="11">
        <f t="shared" si="105"/>
        <v>3.050000000000001E-2</v>
      </c>
      <c r="Q216" s="2">
        <f t="shared" si="113"/>
        <v>151</v>
      </c>
      <c r="S216" s="8">
        <f t="shared" si="114"/>
        <v>50924</v>
      </c>
      <c r="T216" s="16">
        <f t="shared" si="89"/>
        <v>212.82</v>
      </c>
      <c r="U216" s="16">
        <f t="shared" si="115"/>
        <v>455.58</v>
      </c>
      <c r="V216" s="16">
        <f t="shared" si="118"/>
        <v>668.4</v>
      </c>
      <c r="W216" s="14">
        <f>IF(MONTH(S216)=12,MAX(0,MIN(12*CuotaTipoFijo-12*V216,Z215-U216)),0)</f>
        <v>0</v>
      </c>
      <c r="X216" s="14">
        <f>SUM(T$7:T216)</f>
        <v>38090.599999999977</v>
      </c>
      <c r="Y216" s="14">
        <f>SUM(U$7:U216)+SUM(W$7:W216)</f>
        <v>116724.76000000004</v>
      </c>
      <c r="Z216" s="14">
        <f t="shared" si="103"/>
        <v>83275.239999999962</v>
      </c>
    </row>
    <row r="217" spans="2:26" x14ac:dyDescent="0.25">
      <c r="B217" s="6">
        <f t="shared" si="107"/>
        <v>98039.219999999885</v>
      </c>
      <c r="C217" s="11">
        <f t="shared" si="108"/>
        <v>0.02</v>
      </c>
      <c r="D217" s="2">
        <f t="shared" si="109"/>
        <v>150</v>
      </c>
      <c r="F217" s="8">
        <f t="shared" si="110"/>
        <v>50954</v>
      </c>
      <c r="G217" s="16">
        <f t="shared" si="99"/>
        <v>163.4</v>
      </c>
      <c r="H217" s="16">
        <f t="shared" si="111"/>
        <v>575.84</v>
      </c>
      <c r="I217" s="16">
        <f t="shared" si="112"/>
        <v>739.24</v>
      </c>
      <c r="J217" s="14">
        <v>0</v>
      </c>
      <c r="K217" s="14">
        <f>SUM(G$7:G217)</f>
        <v>53443.02000000004</v>
      </c>
      <c r="L217" s="14">
        <f>SUM(H$7:H217)+SUM(J$7:J217)</f>
        <v>102536.62000000011</v>
      </c>
      <c r="M217" s="14">
        <f t="shared" si="100"/>
        <v>97463.379999999888</v>
      </c>
      <c r="O217" s="6">
        <f t="shared" si="104"/>
        <v>83275.239999999962</v>
      </c>
      <c r="P217" s="11">
        <f t="shared" si="105"/>
        <v>3.050000000000001E-2</v>
      </c>
      <c r="Q217" s="2">
        <f t="shared" si="113"/>
        <v>150</v>
      </c>
      <c r="S217" s="8">
        <f t="shared" si="114"/>
        <v>50954</v>
      </c>
      <c r="T217" s="16">
        <f t="shared" si="89"/>
        <v>211.66</v>
      </c>
      <c r="U217" s="16">
        <f t="shared" si="115"/>
        <v>456.74</v>
      </c>
      <c r="V217" s="16">
        <f t="shared" si="118"/>
        <v>668.4</v>
      </c>
      <c r="W217" s="14">
        <f>IF(MONTH(S217)=12,MAX(0,MIN(12*CuotaTipoFijo-12*V217,Z216-U217)),0)</f>
        <v>0</v>
      </c>
      <c r="X217" s="14">
        <f>SUM(T$7:T217)</f>
        <v>38302.25999999998</v>
      </c>
      <c r="Y217" s="14">
        <f>SUM(U$7:U217)+SUM(W$7:W217)</f>
        <v>117181.50000000004</v>
      </c>
      <c r="Z217" s="14">
        <f t="shared" si="103"/>
        <v>82818.499999999956</v>
      </c>
    </row>
    <row r="218" spans="2:26" x14ac:dyDescent="0.25">
      <c r="B218" s="6">
        <f t="shared" si="107"/>
        <v>97463.379999999888</v>
      </c>
      <c r="C218" s="11">
        <f t="shared" si="108"/>
        <v>0.02</v>
      </c>
      <c r="D218" s="2">
        <f t="shared" si="109"/>
        <v>149</v>
      </c>
      <c r="F218" s="8">
        <f t="shared" si="110"/>
        <v>50985</v>
      </c>
      <c r="G218" s="16">
        <f t="shared" si="99"/>
        <v>162.44</v>
      </c>
      <c r="H218" s="16">
        <f t="shared" si="111"/>
        <v>576.79999999999995</v>
      </c>
      <c r="I218" s="16">
        <f t="shared" si="112"/>
        <v>739.24</v>
      </c>
      <c r="J218" s="14">
        <v>0</v>
      </c>
      <c r="K218" s="14">
        <f>SUM(G$7:G218)</f>
        <v>53605.460000000043</v>
      </c>
      <c r="L218" s="14">
        <f>SUM(H$7:H218)+SUM(J$7:J218)</f>
        <v>103113.42000000011</v>
      </c>
      <c r="M218" s="14">
        <f t="shared" si="100"/>
        <v>96886.579999999885</v>
      </c>
      <c r="O218" s="6">
        <f t="shared" si="104"/>
        <v>82818.499999999956</v>
      </c>
      <c r="P218" s="11">
        <f t="shared" si="105"/>
        <v>3.050000000000001E-2</v>
      </c>
      <c r="Q218" s="2">
        <f t="shared" si="113"/>
        <v>149</v>
      </c>
      <c r="S218" s="8">
        <f t="shared" si="114"/>
        <v>50985</v>
      </c>
      <c r="T218" s="16">
        <f t="shared" si="89"/>
        <v>210.5</v>
      </c>
      <c r="U218" s="16">
        <f t="shared" si="115"/>
        <v>457.9</v>
      </c>
      <c r="V218" s="16">
        <f t="shared" si="118"/>
        <v>668.4</v>
      </c>
      <c r="W218" s="14">
        <f>IF(MONTH(S218)=12,MAX(0,MIN(12*CuotaTipoFijo-12*V218,Z217-U218)),0)</f>
        <v>0</v>
      </c>
      <c r="X218" s="14">
        <f>SUM(T$7:T218)</f>
        <v>38512.75999999998</v>
      </c>
      <c r="Y218" s="14">
        <f>SUM(U$7:U218)+SUM(W$7:W218)</f>
        <v>117639.40000000004</v>
      </c>
      <c r="Z218" s="14">
        <f t="shared" si="103"/>
        <v>82360.599999999962</v>
      </c>
    </row>
    <row r="219" spans="2:26" x14ac:dyDescent="0.25">
      <c r="B219" s="6">
        <f t="shared" si="107"/>
        <v>96886.579999999885</v>
      </c>
      <c r="C219" s="11">
        <f t="shared" si="108"/>
        <v>0.02</v>
      </c>
      <c r="D219" s="2">
        <f t="shared" si="109"/>
        <v>148</v>
      </c>
      <c r="F219" s="8">
        <f t="shared" si="110"/>
        <v>51016</v>
      </c>
      <c r="G219" s="16">
        <f t="shared" si="99"/>
        <v>161.47999999999999</v>
      </c>
      <c r="H219" s="16">
        <f t="shared" si="111"/>
        <v>577.76</v>
      </c>
      <c r="I219" s="16">
        <f t="shared" si="112"/>
        <v>739.24</v>
      </c>
      <c r="J219" s="14">
        <v>0</v>
      </c>
      <c r="K219" s="14">
        <f>SUM(G$7:G219)</f>
        <v>53766.940000000046</v>
      </c>
      <c r="L219" s="14">
        <f>SUM(H$7:H219)+SUM(J$7:J219)</f>
        <v>103691.18000000011</v>
      </c>
      <c r="M219" s="14">
        <f t="shared" si="100"/>
        <v>96308.819999999891</v>
      </c>
      <c r="O219" s="6">
        <f t="shared" si="104"/>
        <v>82360.599999999962</v>
      </c>
      <c r="P219" s="11">
        <f t="shared" si="105"/>
        <v>3.050000000000001E-2</v>
      </c>
      <c r="Q219" s="2">
        <f t="shared" si="113"/>
        <v>148</v>
      </c>
      <c r="S219" s="8">
        <f t="shared" si="114"/>
        <v>51016</v>
      </c>
      <c r="T219" s="16">
        <f t="shared" si="89"/>
        <v>209.33</v>
      </c>
      <c r="U219" s="16">
        <f t="shared" si="115"/>
        <v>459.06999999999994</v>
      </c>
      <c r="V219" s="16">
        <f t="shared" si="118"/>
        <v>668.4</v>
      </c>
      <c r="W219" s="14">
        <f>IF(MONTH(S219)=12,MAX(0,MIN(12*CuotaTipoFijo-12*V219,Z218-U219)),0)</f>
        <v>0</v>
      </c>
      <c r="X219" s="14">
        <f>SUM(T$7:T219)</f>
        <v>38722.089999999982</v>
      </c>
      <c r="Y219" s="14">
        <f>SUM(U$7:U219)+SUM(W$7:W219)</f>
        <v>118098.47000000004</v>
      </c>
      <c r="Z219" s="14">
        <f t="shared" si="103"/>
        <v>81901.529999999955</v>
      </c>
    </row>
    <row r="220" spans="2:26" x14ac:dyDescent="0.25">
      <c r="B220" s="6">
        <f t="shared" si="107"/>
        <v>96308.819999999891</v>
      </c>
      <c r="C220" s="11">
        <f t="shared" si="108"/>
        <v>0.02</v>
      </c>
      <c r="D220" s="2">
        <f t="shared" si="109"/>
        <v>147</v>
      </c>
      <c r="F220" s="8">
        <f t="shared" si="110"/>
        <v>51046</v>
      </c>
      <c r="G220" s="16">
        <f t="shared" si="99"/>
        <v>160.51</v>
      </c>
      <c r="H220" s="16">
        <f t="shared" si="111"/>
        <v>578.73</v>
      </c>
      <c r="I220" s="16">
        <f t="shared" si="112"/>
        <v>739.24</v>
      </c>
      <c r="J220" s="14">
        <v>0</v>
      </c>
      <c r="K220" s="14">
        <f>SUM(G$7:G220)</f>
        <v>53927.450000000048</v>
      </c>
      <c r="L220" s="14">
        <f>SUM(H$7:H220)+SUM(J$7:J220)</f>
        <v>104269.91000000011</v>
      </c>
      <c r="M220" s="14">
        <f t="shared" si="100"/>
        <v>95730.089999999895</v>
      </c>
      <c r="O220" s="6">
        <f t="shared" si="104"/>
        <v>81901.529999999955</v>
      </c>
      <c r="P220" s="11">
        <f t="shared" si="105"/>
        <v>3.050000000000001E-2</v>
      </c>
      <c r="Q220" s="2">
        <f t="shared" si="113"/>
        <v>147</v>
      </c>
      <c r="S220" s="8">
        <f t="shared" si="114"/>
        <v>51046</v>
      </c>
      <c r="T220" s="16">
        <f t="shared" si="89"/>
        <v>208.17</v>
      </c>
      <c r="U220" s="16">
        <f t="shared" si="115"/>
        <v>460.23</v>
      </c>
      <c r="V220" s="16">
        <f t="shared" si="118"/>
        <v>668.4</v>
      </c>
      <c r="W220" s="14">
        <f>IF(MONTH(S220)=12,MAX(0,MIN(12*CuotaTipoFijo-12*V220,Z219-U220)),0)</f>
        <v>0</v>
      </c>
      <c r="X220" s="14">
        <f>SUM(T$7:T220)</f>
        <v>38930.25999999998</v>
      </c>
      <c r="Y220" s="14">
        <f>SUM(U$7:U220)+SUM(W$7:W220)</f>
        <v>118558.70000000004</v>
      </c>
      <c r="Z220" s="14">
        <f t="shared" si="103"/>
        <v>81441.299999999959</v>
      </c>
    </row>
    <row r="221" spans="2:26" x14ac:dyDescent="0.25">
      <c r="B221" s="6">
        <f t="shared" si="107"/>
        <v>95730.089999999895</v>
      </c>
      <c r="C221" s="11">
        <f t="shared" si="108"/>
        <v>0.02</v>
      </c>
      <c r="D221" s="2">
        <f t="shared" si="109"/>
        <v>146</v>
      </c>
      <c r="F221" s="8">
        <f t="shared" si="110"/>
        <v>51077</v>
      </c>
      <c r="G221" s="16">
        <f t="shared" si="99"/>
        <v>159.55000000000001</v>
      </c>
      <c r="H221" s="16">
        <f t="shared" si="111"/>
        <v>579.69000000000005</v>
      </c>
      <c r="I221" s="16">
        <f t="shared" si="112"/>
        <v>739.24</v>
      </c>
      <c r="J221" s="14">
        <v>0</v>
      </c>
      <c r="K221" s="14">
        <f>SUM(G$7:G221)</f>
        <v>54087.000000000051</v>
      </c>
      <c r="L221" s="14">
        <f>SUM(H$7:H221)+SUM(J$7:J221)</f>
        <v>104849.60000000011</v>
      </c>
      <c r="M221" s="14">
        <f t="shared" si="100"/>
        <v>95150.399999999892</v>
      </c>
      <c r="O221" s="6">
        <f t="shared" si="104"/>
        <v>81441.299999999959</v>
      </c>
      <c r="P221" s="11">
        <f t="shared" si="105"/>
        <v>3.050000000000001E-2</v>
      </c>
      <c r="Q221" s="2">
        <f t="shared" si="113"/>
        <v>146</v>
      </c>
      <c r="S221" s="8">
        <f t="shared" si="114"/>
        <v>51077</v>
      </c>
      <c r="T221" s="16">
        <f t="shared" si="89"/>
        <v>207</v>
      </c>
      <c r="U221" s="16">
        <f t="shared" si="115"/>
        <v>461.4</v>
      </c>
      <c r="V221" s="16">
        <f t="shared" si="118"/>
        <v>668.4</v>
      </c>
      <c r="W221" s="14">
        <f>IF(MONTH(S221)=12,MAX(0,MIN(12*CuotaTipoFijo-12*V221,Z220-U221)),0)</f>
        <v>0</v>
      </c>
      <c r="X221" s="14">
        <f>SUM(T$7:T221)</f>
        <v>39137.25999999998</v>
      </c>
      <c r="Y221" s="14">
        <f>SUM(U$7:U221)+SUM(W$7:W221)</f>
        <v>119020.10000000003</v>
      </c>
      <c r="Z221" s="14">
        <f t="shared" si="103"/>
        <v>80979.899999999965</v>
      </c>
    </row>
    <row r="222" spans="2:26" x14ac:dyDescent="0.25">
      <c r="B222" s="6">
        <f t="shared" ref="B222:B285" si="119">M221</f>
        <v>95150.399999999892</v>
      </c>
      <c r="C222" s="11">
        <f t="shared" ref="C222:C285" si="120">C221</f>
        <v>0.02</v>
      </c>
      <c r="D222" s="2">
        <f t="shared" ref="D222:D285" si="121">D221-1</f>
        <v>145</v>
      </c>
      <c r="F222" s="8">
        <f t="shared" si="110"/>
        <v>51107</v>
      </c>
      <c r="G222" s="16">
        <f t="shared" si="99"/>
        <v>158.58000000000001</v>
      </c>
      <c r="H222" s="16">
        <f t="shared" si="111"/>
        <v>580.66</v>
      </c>
      <c r="I222" s="16">
        <f t="shared" si="112"/>
        <v>739.24</v>
      </c>
      <c r="J222" s="14">
        <v>0</v>
      </c>
      <c r="K222" s="14">
        <f>SUM(G$7:G222)</f>
        <v>54245.580000000053</v>
      </c>
      <c r="L222" s="14">
        <f>SUM(H$7:H222)+SUM(J$7:J222)</f>
        <v>105430.26000000011</v>
      </c>
      <c r="M222" s="14">
        <f t="shared" ref="M222:M285" si="122">$B$7-L222</f>
        <v>94569.739999999889</v>
      </c>
      <c r="O222" s="6">
        <f t="shared" si="104"/>
        <v>80979.899999999965</v>
      </c>
      <c r="P222" s="11">
        <f t="shared" si="105"/>
        <v>3.050000000000001E-2</v>
      </c>
      <c r="Q222" s="2">
        <f t="shared" si="113"/>
        <v>145</v>
      </c>
      <c r="S222" s="8">
        <f t="shared" si="114"/>
        <v>51107</v>
      </c>
      <c r="T222" s="16">
        <f t="shared" si="89"/>
        <v>205.82</v>
      </c>
      <c r="U222" s="16">
        <f t="shared" si="115"/>
        <v>462.58</v>
      </c>
      <c r="V222" s="16">
        <f t="shared" si="118"/>
        <v>668.4</v>
      </c>
      <c r="W222" s="32">
        <f>IF(MONTH(S222)=12,MAX(0,MIN(12*CuotaTipoFijo-12*V222,Z221-U222)),0)</f>
        <v>850.08000000000175</v>
      </c>
      <c r="X222" s="14">
        <f>SUM(T$7:T222)</f>
        <v>39343.07999999998</v>
      </c>
      <c r="Y222" s="14">
        <f>SUM(U$7:U222)+SUM(W$7:W222)</f>
        <v>120332.76000000004</v>
      </c>
      <c r="Z222" s="14">
        <f t="shared" si="103"/>
        <v>79667.239999999962</v>
      </c>
    </row>
    <row r="223" spans="2:26" x14ac:dyDescent="0.25">
      <c r="B223" s="6">
        <f t="shared" si="119"/>
        <v>94569.739999999889</v>
      </c>
      <c r="C223" s="11">
        <f t="shared" si="120"/>
        <v>0.02</v>
      </c>
      <c r="D223" s="2">
        <f t="shared" si="121"/>
        <v>144</v>
      </c>
      <c r="F223" s="8">
        <f t="shared" si="110"/>
        <v>51138</v>
      </c>
      <c r="G223" s="16">
        <f t="shared" si="99"/>
        <v>157.62</v>
      </c>
      <c r="H223" s="16">
        <f t="shared" si="111"/>
        <v>581.62</v>
      </c>
      <c r="I223" s="16">
        <f t="shared" si="112"/>
        <v>739.24</v>
      </c>
      <c r="J223" s="14">
        <v>0</v>
      </c>
      <c r="K223" s="14">
        <f>SUM(G$7:G223)</f>
        <v>54403.200000000055</v>
      </c>
      <c r="L223" s="14">
        <f>SUM(H$7:H223)+SUM(J$7:J223)</f>
        <v>106011.88000000011</v>
      </c>
      <c r="M223" s="14">
        <f t="shared" si="122"/>
        <v>93988.119999999893</v>
      </c>
      <c r="O223" s="6">
        <f t="shared" si="104"/>
        <v>79667.239999999962</v>
      </c>
      <c r="P223" s="11">
        <f t="shared" si="105"/>
        <v>3.2000000000000008E-2</v>
      </c>
      <c r="Q223" s="2">
        <f t="shared" si="113"/>
        <v>144</v>
      </c>
      <c r="S223" s="8">
        <f t="shared" si="114"/>
        <v>51138</v>
      </c>
      <c r="T223" s="21">
        <f t="shared" si="89"/>
        <v>212.45</v>
      </c>
      <c r="U223" s="21">
        <f t="shared" ref="U223:U286" si="123">IFERROR(ROUND(-CUMPRINC(P223/12,Q223,O223,1,1,0),2),0)</f>
        <v>454.53</v>
      </c>
      <c r="V223" s="21">
        <f t="shared" ref="V223:V286" si="124">T223+U223</f>
        <v>666.98</v>
      </c>
      <c r="W223" s="14">
        <f>IF(MONTH(S223)=12,MAX(0,MIN(12*CuotaTipoFijo-12*V223,Z222-U223)),0)</f>
        <v>0</v>
      </c>
      <c r="X223" s="14">
        <f>SUM(T$7:T223)</f>
        <v>39555.529999999977</v>
      </c>
      <c r="Y223" s="14">
        <f>SUM(U$7:U223)+SUM(W$7:W223)</f>
        <v>120787.29000000004</v>
      </c>
      <c r="Z223" s="14">
        <f t="shared" si="103"/>
        <v>79212.709999999963</v>
      </c>
    </row>
    <row r="224" spans="2:26" x14ac:dyDescent="0.25">
      <c r="B224" s="6">
        <f t="shared" si="119"/>
        <v>93988.119999999893</v>
      </c>
      <c r="C224" s="11">
        <f t="shared" si="120"/>
        <v>0.02</v>
      </c>
      <c r="D224" s="2">
        <f t="shared" si="121"/>
        <v>143</v>
      </c>
      <c r="F224" s="8">
        <f t="shared" si="110"/>
        <v>51169</v>
      </c>
      <c r="G224" s="16">
        <f t="shared" si="99"/>
        <v>156.65</v>
      </c>
      <c r="H224" s="16">
        <f t="shared" si="111"/>
        <v>582.59</v>
      </c>
      <c r="I224" s="16">
        <f t="shared" si="112"/>
        <v>739.24</v>
      </c>
      <c r="J224" s="14">
        <v>0</v>
      </c>
      <c r="K224" s="14">
        <f>SUM(G$7:G224)</f>
        <v>54559.850000000057</v>
      </c>
      <c r="L224" s="14">
        <f>SUM(H$7:H224)+SUM(J$7:J224)</f>
        <v>106594.4700000001</v>
      </c>
      <c r="M224" s="14">
        <f t="shared" si="122"/>
        <v>93405.529999999897</v>
      </c>
      <c r="O224" s="6">
        <f t="shared" si="104"/>
        <v>79212.709999999963</v>
      </c>
      <c r="P224" s="11">
        <f t="shared" si="105"/>
        <v>3.2000000000000008E-2</v>
      </c>
      <c r="Q224" s="2">
        <f t="shared" si="113"/>
        <v>143</v>
      </c>
      <c r="S224" s="8">
        <f t="shared" si="114"/>
        <v>51169</v>
      </c>
      <c r="T224" s="16">
        <f t="shared" ref="T224:T287" si="125">IFERROR(ROUND(-CUMIPMT(P224/12,Q224,O224,1,1,0),2),0)</f>
        <v>211.23</v>
      </c>
      <c r="U224" s="16">
        <f t="shared" si="115"/>
        <v>455.75</v>
      </c>
      <c r="V224" s="16">
        <f t="shared" ref="V224:V287" si="126">V223</f>
        <v>666.98</v>
      </c>
      <c r="W224" s="14">
        <f>IF(MONTH(S224)=12,MAX(0,MIN(12*CuotaTipoFijo-12*V224,Z223-U224)),0)</f>
        <v>0</v>
      </c>
      <c r="X224" s="14">
        <f>SUM(T$7:T224)</f>
        <v>39766.75999999998</v>
      </c>
      <c r="Y224" s="14">
        <f>SUM(U$7:U224)+SUM(W$7:W224)</f>
        <v>121243.04000000004</v>
      </c>
      <c r="Z224" s="14">
        <f t="shared" si="103"/>
        <v>78756.959999999963</v>
      </c>
    </row>
    <row r="225" spans="2:26" x14ac:dyDescent="0.25">
      <c r="B225" s="6">
        <f t="shared" si="119"/>
        <v>93405.529999999897</v>
      </c>
      <c r="C225" s="11">
        <f t="shared" si="120"/>
        <v>0.02</v>
      </c>
      <c r="D225" s="2">
        <f t="shared" si="121"/>
        <v>142</v>
      </c>
      <c r="F225" s="8">
        <f t="shared" si="110"/>
        <v>51198</v>
      </c>
      <c r="G225" s="16">
        <f t="shared" si="99"/>
        <v>155.68</v>
      </c>
      <c r="H225" s="16">
        <f t="shared" si="111"/>
        <v>583.55999999999995</v>
      </c>
      <c r="I225" s="16">
        <f t="shared" si="112"/>
        <v>739.24</v>
      </c>
      <c r="J225" s="14">
        <v>0</v>
      </c>
      <c r="K225" s="14">
        <f>SUM(G$7:G225)</f>
        <v>54715.530000000057</v>
      </c>
      <c r="L225" s="14">
        <f>SUM(H$7:H225)+SUM(J$7:J225)</f>
        <v>107178.0300000001</v>
      </c>
      <c r="M225" s="14">
        <f t="shared" si="122"/>
        <v>92821.969999999899</v>
      </c>
      <c r="O225" s="6">
        <f t="shared" si="104"/>
        <v>78756.959999999963</v>
      </c>
      <c r="P225" s="11">
        <f t="shared" si="105"/>
        <v>3.2000000000000008E-2</v>
      </c>
      <c r="Q225" s="2">
        <f t="shared" si="113"/>
        <v>142</v>
      </c>
      <c r="S225" s="8">
        <f t="shared" si="114"/>
        <v>51198</v>
      </c>
      <c r="T225" s="16">
        <f t="shared" si="125"/>
        <v>210.02</v>
      </c>
      <c r="U225" s="16">
        <f t="shared" si="115"/>
        <v>456.96000000000004</v>
      </c>
      <c r="V225" s="16">
        <f t="shared" si="126"/>
        <v>666.98</v>
      </c>
      <c r="W225" s="14">
        <f>IF(MONTH(S225)=12,MAX(0,MIN(12*CuotaTipoFijo-12*V225,Z224-U225)),0)</f>
        <v>0</v>
      </c>
      <c r="X225" s="14">
        <f>SUM(T$7:T225)</f>
        <v>39976.779999999977</v>
      </c>
      <c r="Y225" s="14">
        <f>SUM(U$7:U225)+SUM(W$7:W225)</f>
        <v>121700.00000000004</v>
      </c>
      <c r="Z225" s="14">
        <f t="shared" si="103"/>
        <v>78299.999999999956</v>
      </c>
    </row>
    <row r="226" spans="2:26" x14ac:dyDescent="0.25">
      <c r="B226" s="6">
        <f t="shared" si="119"/>
        <v>92821.969999999899</v>
      </c>
      <c r="C226" s="11">
        <f t="shared" si="120"/>
        <v>0.02</v>
      </c>
      <c r="D226" s="2">
        <f t="shared" si="121"/>
        <v>141</v>
      </c>
      <c r="F226" s="8">
        <f t="shared" si="110"/>
        <v>51229</v>
      </c>
      <c r="G226" s="16">
        <f t="shared" si="99"/>
        <v>154.69999999999999</v>
      </c>
      <c r="H226" s="16">
        <f t="shared" si="111"/>
        <v>584.54</v>
      </c>
      <c r="I226" s="16">
        <f t="shared" si="112"/>
        <v>739.24</v>
      </c>
      <c r="J226" s="14">
        <v>0</v>
      </c>
      <c r="K226" s="14">
        <f>SUM(G$7:G226)</f>
        <v>54870.230000000054</v>
      </c>
      <c r="L226" s="14">
        <f>SUM(H$7:H226)+SUM(J$7:J226)</f>
        <v>107762.57000000009</v>
      </c>
      <c r="M226" s="14">
        <f t="shared" si="122"/>
        <v>92237.429999999906</v>
      </c>
      <c r="O226" s="6">
        <f t="shared" si="104"/>
        <v>78299.999999999956</v>
      </c>
      <c r="P226" s="11">
        <f t="shared" si="105"/>
        <v>3.2000000000000008E-2</v>
      </c>
      <c r="Q226" s="2">
        <f t="shared" si="113"/>
        <v>141</v>
      </c>
      <c r="S226" s="8">
        <f t="shared" si="114"/>
        <v>51229</v>
      </c>
      <c r="T226" s="16">
        <f t="shared" si="125"/>
        <v>208.8</v>
      </c>
      <c r="U226" s="16">
        <f t="shared" si="115"/>
        <v>458.18</v>
      </c>
      <c r="V226" s="16">
        <f t="shared" si="126"/>
        <v>666.98</v>
      </c>
      <c r="W226" s="14">
        <f>IF(MONTH(S226)=12,MAX(0,MIN(12*CuotaTipoFijo-12*V226,Z225-U226)),0)</f>
        <v>0</v>
      </c>
      <c r="X226" s="14">
        <f>SUM(T$7:T226)</f>
        <v>40185.57999999998</v>
      </c>
      <c r="Y226" s="14">
        <f>SUM(U$7:U226)+SUM(W$7:W226)</f>
        <v>122158.18000000004</v>
      </c>
      <c r="Z226" s="14">
        <f t="shared" si="103"/>
        <v>77841.819999999963</v>
      </c>
    </row>
    <row r="227" spans="2:26" x14ac:dyDescent="0.25">
      <c r="B227" s="6">
        <f t="shared" si="119"/>
        <v>92237.429999999906</v>
      </c>
      <c r="C227" s="11">
        <f t="shared" si="120"/>
        <v>0.02</v>
      </c>
      <c r="D227" s="2">
        <f t="shared" si="121"/>
        <v>140</v>
      </c>
      <c r="F227" s="8">
        <f t="shared" si="110"/>
        <v>51259</v>
      </c>
      <c r="G227" s="16">
        <f t="shared" si="99"/>
        <v>153.72999999999999</v>
      </c>
      <c r="H227" s="16">
        <f t="shared" si="111"/>
        <v>585.51</v>
      </c>
      <c r="I227" s="16">
        <f t="shared" si="112"/>
        <v>739.24</v>
      </c>
      <c r="J227" s="14">
        <v>0</v>
      </c>
      <c r="K227" s="14">
        <f>SUM(G$7:G227)</f>
        <v>55023.960000000057</v>
      </c>
      <c r="L227" s="14">
        <f>SUM(H$7:H227)+SUM(J$7:J227)</f>
        <v>108348.08000000009</v>
      </c>
      <c r="M227" s="14">
        <f t="shared" si="122"/>
        <v>91651.919999999911</v>
      </c>
      <c r="O227" s="6">
        <f t="shared" si="104"/>
        <v>77841.819999999963</v>
      </c>
      <c r="P227" s="11">
        <f t="shared" si="105"/>
        <v>3.2000000000000008E-2</v>
      </c>
      <c r="Q227" s="2">
        <f t="shared" si="113"/>
        <v>140</v>
      </c>
      <c r="S227" s="8">
        <f t="shared" si="114"/>
        <v>51259</v>
      </c>
      <c r="T227" s="16">
        <f t="shared" si="125"/>
        <v>207.58</v>
      </c>
      <c r="U227" s="16">
        <f t="shared" si="115"/>
        <v>459.4</v>
      </c>
      <c r="V227" s="16">
        <f t="shared" si="126"/>
        <v>666.98</v>
      </c>
      <c r="W227" s="14">
        <f>IF(MONTH(S227)=12,MAX(0,MIN(12*CuotaTipoFijo-12*V227,Z226-U227)),0)</f>
        <v>0</v>
      </c>
      <c r="X227" s="14">
        <f>SUM(T$7:T227)</f>
        <v>40393.159999999982</v>
      </c>
      <c r="Y227" s="14">
        <f>SUM(U$7:U227)+SUM(W$7:W227)</f>
        <v>122617.58000000003</v>
      </c>
      <c r="Z227" s="14">
        <f t="shared" si="103"/>
        <v>77382.419999999969</v>
      </c>
    </row>
    <row r="228" spans="2:26" x14ac:dyDescent="0.25">
      <c r="B228" s="6">
        <f t="shared" si="119"/>
        <v>91651.919999999911</v>
      </c>
      <c r="C228" s="11">
        <f t="shared" si="120"/>
        <v>0.02</v>
      </c>
      <c r="D228" s="2">
        <f t="shared" si="121"/>
        <v>139</v>
      </c>
      <c r="F228" s="8">
        <f t="shared" si="110"/>
        <v>51290</v>
      </c>
      <c r="G228" s="16">
        <f t="shared" si="99"/>
        <v>152.75</v>
      </c>
      <c r="H228" s="16">
        <f t="shared" si="111"/>
        <v>586.49</v>
      </c>
      <c r="I228" s="16">
        <f t="shared" si="112"/>
        <v>739.24</v>
      </c>
      <c r="J228" s="14">
        <v>0</v>
      </c>
      <c r="K228" s="14">
        <f>SUM(G$7:G228)</f>
        <v>55176.710000000057</v>
      </c>
      <c r="L228" s="14">
        <f>SUM(H$7:H228)+SUM(J$7:J228)</f>
        <v>108934.57000000009</v>
      </c>
      <c r="M228" s="14">
        <f t="shared" si="122"/>
        <v>91065.429999999906</v>
      </c>
      <c r="O228" s="6">
        <f t="shared" si="104"/>
        <v>77382.419999999969</v>
      </c>
      <c r="P228" s="11">
        <f t="shared" si="105"/>
        <v>3.2000000000000008E-2</v>
      </c>
      <c r="Q228" s="2">
        <f t="shared" si="113"/>
        <v>139</v>
      </c>
      <c r="S228" s="8">
        <f t="shared" si="114"/>
        <v>51290</v>
      </c>
      <c r="T228" s="16">
        <f t="shared" si="125"/>
        <v>206.35</v>
      </c>
      <c r="U228" s="16">
        <f t="shared" si="115"/>
        <v>460.63</v>
      </c>
      <c r="V228" s="16">
        <f t="shared" si="126"/>
        <v>666.98</v>
      </c>
      <c r="W228" s="14">
        <f>IF(MONTH(S228)=12,MAX(0,MIN(12*CuotaTipoFijo-12*V228,Z227-U228)),0)</f>
        <v>0</v>
      </c>
      <c r="X228" s="14">
        <f>SUM(T$7:T228)</f>
        <v>40599.50999999998</v>
      </c>
      <c r="Y228" s="14">
        <f>SUM(U$7:U228)+SUM(W$7:W228)</f>
        <v>123078.21000000004</v>
      </c>
      <c r="Z228" s="14">
        <f t="shared" si="103"/>
        <v>76921.789999999964</v>
      </c>
    </row>
    <row r="229" spans="2:26" x14ac:dyDescent="0.25">
      <c r="B229" s="6">
        <f t="shared" si="119"/>
        <v>91065.429999999906</v>
      </c>
      <c r="C229" s="11">
        <f t="shared" si="120"/>
        <v>0.02</v>
      </c>
      <c r="D229" s="2">
        <f t="shared" si="121"/>
        <v>138</v>
      </c>
      <c r="F229" s="8">
        <f t="shared" si="110"/>
        <v>51320</v>
      </c>
      <c r="G229" s="16">
        <f t="shared" si="99"/>
        <v>151.78</v>
      </c>
      <c r="H229" s="16">
        <f t="shared" si="111"/>
        <v>587.46</v>
      </c>
      <c r="I229" s="16">
        <f t="shared" si="112"/>
        <v>739.24</v>
      </c>
      <c r="J229" s="14">
        <v>0</v>
      </c>
      <c r="K229" s="14">
        <f>SUM(G$7:G229)</f>
        <v>55328.490000000056</v>
      </c>
      <c r="L229" s="14">
        <f>SUM(H$7:H229)+SUM(J$7:J229)</f>
        <v>109522.0300000001</v>
      </c>
      <c r="M229" s="14">
        <f t="shared" si="122"/>
        <v>90477.969999999899</v>
      </c>
      <c r="O229" s="6">
        <f t="shared" si="104"/>
        <v>76921.789999999964</v>
      </c>
      <c r="P229" s="11">
        <f t="shared" si="105"/>
        <v>3.2000000000000008E-2</v>
      </c>
      <c r="Q229" s="2">
        <f t="shared" si="113"/>
        <v>138</v>
      </c>
      <c r="S229" s="8">
        <f t="shared" si="114"/>
        <v>51320</v>
      </c>
      <c r="T229" s="16">
        <f t="shared" si="125"/>
        <v>205.12</v>
      </c>
      <c r="U229" s="16">
        <f t="shared" si="115"/>
        <v>461.86</v>
      </c>
      <c r="V229" s="16">
        <f t="shared" si="126"/>
        <v>666.98</v>
      </c>
      <c r="W229" s="14">
        <f>IF(MONTH(S229)=12,MAX(0,MIN(12*CuotaTipoFijo-12*V229,Z228-U229)),0)</f>
        <v>0</v>
      </c>
      <c r="X229" s="14">
        <f>SUM(T$7:T229)</f>
        <v>40804.629999999983</v>
      </c>
      <c r="Y229" s="14">
        <f>SUM(U$7:U229)+SUM(W$7:W229)</f>
        <v>123540.07000000004</v>
      </c>
      <c r="Z229" s="14">
        <f t="shared" si="103"/>
        <v>76459.929999999964</v>
      </c>
    </row>
    <row r="230" spans="2:26" x14ac:dyDescent="0.25">
      <c r="B230" s="6">
        <f t="shared" si="119"/>
        <v>90477.969999999899</v>
      </c>
      <c r="C230" s="11">
        <f t="shared" si="120"/>
        <v>0.02</v>
      </c>
      <c r="D230" s="2">
        <f t="shared" si="121"/>
        <v>137</v>
      </c>
      <c r="F230" s="8">
        <f t="shared" si="110"/>
        <v>51351</v>
      </c>
      <c r="G230" s="16">
        <f t="shared" si="99"/>
        <v>150.80000000000001</v>
      </c>
      <c r="H230" s="16">
        <f t="shared" si="111"/>
        <v>588.44000000000005</v>
      </c>
      <c r="I230" s="16">
        <f t="shared" si="112"/>
        <v>739.24</v>
      </c>
      <c r="J230" s="14">
        <v>0</v>
      </c>
      <c r="K230" s="14">
        <f>SUM(G$7:G230)</f>
        <v>55479.290000000059</v>
      </c>
      <c r="L230" s="14">
        <f>SUM(H$7:H230)+SUM(J$7:J230)</f>
        <v>110110.4700000001</v>
      </c>
      <c r="M230" s="14">
        <f t="shared" si="122"/>
        <v>89889.529999999897</v>
      </c>
      <c r="O230" s="6">
        <f t="shared" si="104"/>
        <v>76459.929999999964</v>
      </c>
      <c r="P230" s="11">
        <f t="shared" si="105"/>
        <v>3.2000000000000008E-2</v>
      </c>
      <c r="Q230" s="2">
        <f t="shared" si="113"/>
        <v>137</v>
      </c>
      <c r="S230" s="8">
        <f t="shared" si="114"/>
        <v>51351</v>
      </c>
      <c r="T230" s="16">
        <f t="shared" si="125"/>
        <v>203.89</v>
      </c>
      <c r="U230" s="16">
        <f t="shared" si="115"/>
        <v>463.09000000000003</v>
      </c>
      <c r="V230" s="16">
        <f t="shared" si="126"/>
        <v>666.98</v>
      </c>
      <c r="W230" s="14">
        <f>IF(MONTH(S230)=12,MAX(0,MIN(12*CuotaTipoFijo-12*V230,Z229-U230)),0)</f>
        <v>0</v>
      </c>
      <c r="X230" s="14">
        <f>SUM(T$7:T230)</f>
        <v>41008.519999999982</v>
      </c>
      <c r="Y230" s="14">
        <f>SUM(U$7:U230)+SUM(W$7:W230)</f>
        <v>124003.16000000003</v>
      </c>
      <c r="Z230" s="14">
        <f t="shared" si="103"/>
        <v>75996.839999999967</v>
      </c>
    </row>
    <row r="231" spans="2:26" x14ac:dyDescent="0.25">
      <c r="B231" s="6">
        <f t="shared" si="119"/>
        <v>89889.529999999897</v>
      </c>
      <c r="C231" s="11">
        <f t="shared" si="120"/>
        <v>0.02</v>
      </c>
      <c r="D231" s="2">
        <f t="shared" si="121"/>
        <v>136</v>
      </c>
      <c r="F231" s="8">
        <f t="shared" si="110"/>
        <v>51382</v>
      </c>
      <c r="G231" s="16">
        <f t="shared" si="99"/>
        <v>149.82</v>
      </c>
      <c r="H231" s="16">
        <f t="shared" si="111"/>
        <v>589.42000000000007</v>
      </c>
      <c r="I231" s="16">
        <f t="shared" si="112"/>
        <v>739.24</v>
      </c>
      <c r="J231" s="14">
        <v>0</v>
      </c>
      <c r="K231" s="14">
        <f>SUM(G$7:G231)</f>
        <v>55629.110000000059</v>
      </c>
      <c r="L231" s="14">
        <f>SUM(H$7:H231)+SUM(J$7:J231)</f>
        <v>110699.8900000001</v>
      </c>
      <c r="M231" s="14">
        <f t="shared" si="122"/>
        <v>89300.109999999899</v>
      </c>
      <c r="O231" s="6">
        <f t="shared" si="104"/>
        <v>75996.839999999967</v>
      </c>
      <c r="P231" s="11">
        <f t="shared" si="105"/>
        <v>3.2000000000000008E-2</v>
      </c>
      <c r="Q231" s="2">
        <f t="shared" si="113"/>
        <v>136</v>
      </c>
      <c r="S231" s="8">
        <f t="shared" si="114"/>
        <v>51382</v>
      </c>
      <c r="T231" s="16">
        <f t="shared" si="125"/>
        <v>202.66</v>
      </c>
      <c r="U231" s="16">
        <f t="shared" si="115"/>
        <v>464.32000000000005</v>
      </c>
      <c r="V231" s="16">
        <f t="shared" si="126"/>
        <v>666.98</v>
      </c>
      <c r="W231" s="14">
        <f>IF(MONTH(S231)=12,MAX(0,MIN(12*CuotaTipoFijo-12*V231,Z230-U231)),0)</f>
        <v>0</v>
      </c>
      <c r="X231" s="14">
        <f>SUM(T$7:T231)</f>
        <v>41211.179999999986</v>
      </c>
      <c r="Y231" s="14">
        <f>SUM(U$7:U231)+SUM(W$7:W231)</f>
        <v>124467.48000000004</v>
      </c>
      <c r="Z231" s="14">
        <f t="shared" si="103"/>
        <v>75532.51999999996</v>
      </c>
    </row>
    <row r="232" spans="2:26" x14ac:dyDescent="0.25">
      <c r="B232" s="6">
        <f t="shared" si="119"/>
        <v>89300.109999999899</v>
      </c>
      <c r="C232" s="11">
        <f t="shared" si="120"/>
        <v>0.02</v>
      </c>
      <c r="D232" s="2">
        <f t="shared" si="121"/>
        <v>135</v>
      </c>
      <c r="F232" s="8">
        <f t="shared" si="110"/>
        <v>51412</v>
      </c>
      <c r="G232" s="16">
        <f t="shared" si="99"/>
        <v>148.83000000000001</v>
      </c>
      <c r="H232" s="16">
        <f t="shared" si="111"/>
        <v>590.41</v>
      </c>
      <c r="I232" s="16">
        <f t="shared" si="112"/>
        <v>739.24</v>
      </c>
      <c r="J232" s="14">
        <v>0</v>
      </c>
      <c r="K232" s="14">
        <f>SUM(G$7:G232)</f>
        <v>55777.940000000061</v>
      </c>
      <c r="L232" s="14">
        <f>SUM(H$7:H232)+SUM(J$7:J232)</f>
        <v>111290.3000000001</v>
      </c>
      <c r="M232" s="14">
        <f t="shared" si="122"/>
        <v>88709.699999999895</v>
      </c>
      <c r="O232" s="6">
        <f t="shared" si="104"/>
        <v>75532.51999999996</v>
      </c>
      <c r="P232" s="11">
        <f t="shared" si="105"/>
        <v>3.2000000000000008E-2</v>
      </c>
      <c r="Q232" s="2">
        <f t="shared" si="113"/>
        <v>135</v>
      </c>
      <c r="S232" s="8">
        <f t="shared" si="114"/>
        <v>51412</v>
      </c>
      <c r="T232" s="16">
        <f t="shared" si="125"/>
        <v>201.42</v>
      </c>
      <c r="U232" s="16">
        <f t="shared" si="115"/>
        <v>465.56000000000006</v>
      </c>
      <c r="V232" s="16">
        <f t="shared" si="126"/>
        <v>666.98</v>
      </c>
      <c r="W232" s="14">
        <f>IF(MONTH(S232)=12,MAX(0,MIN(12*CuotaTipoFijo-12*V232,Z231-U232)),0)</f>
        <v>0</v>
      </c>
      <c r="X232" s="14">
        <f>SUM(T$7:T232)</f>
        <v>41412.599999999984</v>
      </c>
      <c r="Y232" s="14">
        <f>SUM(U$7:U232)+SUM(W$7:W232)</f>
        <v>124933.04000000004</v>
      </c>
      <c r="Z232" s="14">
        <f t="shared" si="103"/>
        <v>75066.959999999963</v>
      </c>
    </row>
    <row r="233" spans="2:26" x14ac:dyDescent="0.25">
      <c r="B233" s="6">
        <f t="shared" si="119"/>
        <v>88709.699999999895</v>
      </c>
      <c r="C233" s="11">
        <f t="shared" si="120"/>
        <v>0.02</v>
      </c>
      <c r="D233" s="2">
        <f t="shared" si="121"/>
        <v>134</v>
      </c>
      <c r="F233" s="8">
        <f t="shared" si="110"/>
        <v>51443</v>
      </c>
      <c r="G233" s="16">
        <f t="shared" si="99"/>
        <v>147.85</v>
      </c>
      <c r="H233" s="16">
        <f t="shared" si="111"/>
        <v>591.39</v>
      </c>
      <c r="I233" s="16">
        <f t="shared" si="112"/>
        <v>739.24</v>
      </c>
      <c r="J233" s="14">
        <v>0</v>
      </c>
      <c r="K233" s="14">
        <f>SUM(G$7:G233)</f>
        <v>55925.790000000059</v>
      </c>
      <c r="L233" s="14">
        <f>SUM(H$7:H233)+SUM(J$7:J233)</f>
        <v>111881.6900000001</v>
      </c>
      <c r="M233" s="14">
        <f t="shared" si="122"/>
        <v>88118.309999999896</v>
      </c>
      <c r="O233" s="6">
        <f t="shared" si="104"/>
        <v>75066.959999999963</v>
      </c>
      <c r="P233" s="11">
        <f t="shared" si="105"/>
        <v>3.2000000000000008E-2</v>
      </c>
      <c r="Q233" s="2">
        <f t="shared" si="113"/>
        <v>134</v>
      </c>
      <c r="S233" s="8">
        <f t="shared" si="114"/>
        <v>51443</v>
      </c>
      <c r="T233" s="16">
        <f t="shared" si="125"/>
        <v>200.18</v>
      </c>
      <c r="U233" s="16">
        <f t="shared" si="115"/>
        <v>466.8</v>
      </c>
      <c r="V233" s="16">
        <f t="shared" si="126"/>
        <v>666.98</v>
      </c>
      <c r="W233" s="14">
        <f>IF(MONTH(S233)=12,MAX(0,MIN(12*CuotaTipoFijo-12*V233,Z232-U233)),0)</f>
        <v>0</v>
      </c>
      <c r="X233" s="14">
        <f>SUM(T$7:T233)</f>
        <v>41612.779999999984</v>
      </c>
      <c r="Y233" s="14">
        <f>SUM(U$7:U233)+SUM(W$7:W233)</f>
        <v>125399.84000000004</v>
      </c>
      <c r="Z233" s="14">
        <f t="shared" si="103"/>
        <v>74600.15999999996</v>
      </c>
    </row>
    <row r="234" spans="2:26" x14ac:dyDescent="0.25">
      <c r="B234" s="6">
        <f t="shared" si="119"/>
        <v>88118.309999999896</v>
      </c>
      <c r="C234" s="11">
        <f t="shared" si="120"/>
        <v>0.02</v>
      </c>
      <c r="D234" s="2">
        <f t="shared" si="121"/>
        <v>133</v>
      </c>
      <c r="F234" s="8">
        <f t="shared" si="110"/>
        <v>51473</v>
      </c>
      <c r="G234" s="16">
        <f t="shared" si="99"/>
        <v>146.86000000000001</v>
      </c>
      <c r="H234" s="16">
        <f t="shared" si="111"/>
        <v>592.38</v>
      </c>
      <c r="I234" s="16">
        <f t="shared" si="112"/>
        <v>739.24</v>
      </c>
      <c r="J234" s="14">
        <v>0</v>
      </c>
      <c r="K234" s="14">
        <f>SUM(G$7:G234)</f>
        <v>56072.65000000006</v>
      </c>
      <c r="L234" s="14">
        <f>SUM(H$7:H234)+SUM(J$7:J234)</f>
        <v>112474.07000000011</v>
      </c>
      <c r="M234" s="14">
        <f t="shared" si="122"/>
        <v>87525.929999999891</v>
      </c>
      <c r="O234" s="6">
        <f t="shared" si="104"/>
        <v>74600.15999999996</v>
      </c>
      <c r="P234" s="11">
        <f t="shared" si="105"/>
        <v>3.2000000000000008E-2</v>
      </c>
      <c r="Q234" s="2">
        <f t="shared" si="113"/>
        <v>133</v>
      </c>
      <c r="S234" s="8">
        <f t="shared" si="114"/>
        <v>51473</v>
      </c>
      <c r="T234" s="16">
        <f t="shared" si="125"/>
        <v>198.93</v>
      </c>
      <c r="U234" s="16">
        <f t="shared" si="115"/>
        <v>468.05</v>
      </c>
      <c r="V234" s="16">
        <f t="shared" si="126"/>
        <v>666.98</v>
      </c>
      <c r="W234" s="32">
        <f>IF(MONTH(S234)=12,MAX(0,MIN(12*CuotaTipoFijo-12*V234,Z233-U234)),0)</f>
        <v>867.1200000000008</v>
      </c>
      <c r="X234" s="14">
        <f>SUM(T$7:T234)</f>
        <v>41811.709999999985</v>
      </c>
      <c r="Y234" s="14">
        <f>SUM(U$7:U234)+SUM(W$7:W234)</f>
        <v>126735.01000000004</v>
      </c>
      <c r="Z234" s="14">
        <f t="shared" si="103"/>
        <v>73264.989999999962</v>
      </c>
    </row>
    <row r="235" spans="2:26" x14ac:dyDescent="0.25">
      <c r="B235" s="6">
        <f t="shared" si="119"/>
        <v>87525.929999999891</v>
      </c>
      <c r="C235" s="11">
        <f t="shared" si="120"/>
        <v>0.02</v>
      </c>
      <c r="D235" s="2">
        <f t="shared" si="121"/>
        <v>132</v>
      </c>
      <c r="F235" s="8">
        <f t="shared" si="110"/>
        <v>51504</v>
      </c>
      <c r="G235" s="16">
        <f t="shared" si="99"/>
        <v>145.88</v>
      </c>
      <c r="H235" s="16">
        <f t="shared" si="111"/>
        <v>593.36</v>
      </c>
      <c r="I235" s="16">
        <f t="shared" si="112"/>
        <v>739.24</v>
      </c>
      <c r="J235" s="14">
        <v>0</v>
      </c>
      <c r="K235" s="14">
        <f>SUM(G$7:G235)</f>
        <v>56218.530000000057</v>
      </c>
      <c r="L235" s="14">
        <f>SUM(H$7:H235)+SUM(J$7:J235)</f>
        <v>113067.43000000011</v>
      </c>
      <c r="M235" s="14">
        <f t="shared" si="122"/>
        <v>86932.569999999891</v>
      </c>
      <c r="O235" s="6">
        <f t="shared" si="104"/>
        <v>73264.989999999962</v>
      </c>
      <c r="P235" s="11">
        <f t="shared" si="105"/>
        <v>3.3500000000000009E-2</v>
      </c>
      <c r="Q235" s="2">
        <f t="shared" si="113"/>
        <v>132</v>
      </c>
      <c r="S235" s="8">
        <f t="shared" si="114"/>
        <v>51504</v>
      </c>
      <c r="T235" s="21">
        <f t="shared" si="125"/>
        <v>204.53</v>
      </c>
      <c r="U235" s="21">
        <f t="shared" ref="U235:U298" si="127">IFERROR(ROUND(-CUMPRINC(P235/12,Q235,O235,1,1,0),2),0)</f>
        <v>459.8</v>
      </c>
      <c r="V235" s="21">
        <f t="shared" ref="V235:V298" si="128">T235+U235</f>
        <v>664.33</v>
      </c>
      <c r="W235" s="14">
        <f>IF(MONTH(S235)=12,MAX(0,MIN(12*CuotaTipoFijo-12*V235,Z234-U235)),0)</f>
        <v>0</v>
      </c>
      <c r="X235" s="14">
        <f>SUM(T$7:T235)</f>
        <v>42016.239999999983</v>
      </c>
      <c r="Y235" s="14">
        <f>SUM(U$7:U235)+SUM(W$7:W235)</f>
        <v>127194.81000000004</v>
      </c>
      <c r="Z235" s="14">
        <f t="shared" si="103"/>
        <v>72805.189999999959</v>
      </c>
    </row>
    <row r="236" spans="2:26" x14ac:dyDescent="0.25">
      <c r="B236" s="6">
        <f t="shared" si="119"/>
        <v>86932.569999999891</v>
      </c>
      <c r="C236" s="11">
        <f t="shared" si="120"/>
        <v>0.02</v>
      </c>
      <c r="D236" s="2">
        <f t="shared" si="121"/>
        <v>131</v>
      </c>
      <c r="F236" s="8">
        <f t="shared" si="110"/>
        <v>51535</v>
      </c>
      <c r="G236" s="16">
        <f t="shared" si="99"/>
        <v>144.88999999999999</v>
      </c>
      <c r="H236" s="16">
        <f t="shared" si="111"/>
        <v>594.35</v>
      </c>
      <c r="I236" s="16">
        <f t="shared" si="112"/>
        <v>739.24</v>
      </c>
      <c r="J236" s="14">
        <v>0</v>
      </c>
      <c r="K236" s="14">
        <f>SUM(G$7:G236)</f>
        <v>56363.420000000056</v>
      </c>
      <c r="L236" s="14">
        <f>SUM(H$7:H236)+SUM(J$7:J236)</f>
        <v>113661.78000000012</v>
      </c>
      <c r="M236" s="14">
        <f t="shared" si="122"/>
        <v>86338.219999999885</v>
      </c>
      <c r="O236" s="6">
        <f t="shared" si="104"/>
        <v>72805.189999999959</v>
      </c>
      <c r="P236" s="11">
        <f t="shared" si="105"/>
        <v>3.3500000000000009E-2</v>
      </c>
      <c r="Q236" s="2">
        <f t="shared" si="113"/>
        <v>131</v>
      </c>
      <c r="S236" s="8">
        <f t="shared" si="114"/>
        <v>51535</v>
      </c>
      <c r="T236" s="16">
        <f t="shared" si="125"/>
        <v>203.25</v>
      </c>
      <c r="U236" s="16">
        <f t="shared" si="115"/>
        <v>461.08000000000004</v>
      </c>
      <c r="V236" s="16">
        <f t="shared" ref="V236:V299" si="129">V235</f>
        <v>664.33</v>
      </c>
      <c r="W236" s="14">
        <f>IF(MONTH(S236)=12,MAX(0,MIN(12*CuotaTipoFijo-12*V236,Z235-U236)),0)</f>
        <v>0</v>
      </c>
      <c r="X236" s="14">
        <f>SUM(T$7:T236)</f>
        <v>42219.489999999983</v>
      </c>
      <c r="Y236" s="14">
        <f>SUM(U$7:U236)+SUM(W$7:W236)</f>
        <v>127655.89000000004</v>
      </c>
      <c r="Z236" s="14">
        <f t="shared" si="103"/>
        <v>72344.109999999957</v>
      </c>
    </row>
    <row r="237" spans="2:26" x14ac:dyDescent="0.25">
      <c r="B237" s="6">
        <f t="shared" si="119"/>
        <v>86338.219999999885</v>
      </c>
      <c r="C237" s="11">
        <f t="shared" si="120"/>
        <v>0.02</v>
      </c>
      <c r="D237" s="2">
        <f t="shared" si="121"/>
        <v>130</v>
      </c>
      <c r="F237" s="8">
        <f t="shared" si="110"/>
        <v>51563</v>
      </c>
      <c r="G237" s="16">
        <f t="shared" si="99"/>
        <v>143.9</v>
      </c>
      <c r="H237" s="16">
        <f t="shared" si="111"/>
        <v>595.34</v>
      </c>
      <c r="I237" s="16">
        <f t="shared" si="112"/>
        <v>739.24</v>
      </c>
      <c r="J237" s="14">
        <v>0</v>
      </c>
      <c r="K237" s="14">
        <f>SUM(G$7:G237)</f>
        <v>56507.320000000058</v>
      </c>
      <c r="L237" s="14">
        <f>SUM(H$7:H237)+SUM(J$7:J237)</f>
        <v>114257.12000000011</v>
      </c>
      <c r="M237" s="14">
        <f t="shared" si="122"/>
        <v>85742.879999999888</v>
      </c>
      <c r="O237" s="6">
        <f t="shared" si="104"/>
        <v>72344.109999999957</v>
      </c>
      <c r="P237" s="11">
        <f t="shared" si="105"/>
        <v>3.3500000000000009E-2</v>
      </c>
      <c r="Q237" s="2">
        <f t="shared" si="113"/>
        <v>130</v>
      </c>
      <c r="S237" s="8">
        <f t="shared" si="114"/>
        <v>51563</v>
      </c>
      <c r="T237" s="16">
        <f t="shared" si="125"/>
        <v>201.96</v>
      </c>
      <c r="U237" s="16">
        <f t="shared" si="115"/>
        <v>462.37</v>
      </c>
      <c r="V237" s="16">
        <f t="shared" si="129"/>
        <v>664.33</v>
      </c>
      <c r="W237" s="14">
        <f>IF(MONTH(S237)=12,MAX(0,MIN(12*CuotaTipoFijo-12*V237,Z236-U237)),0)</f>
        <v>0</v>
      </c>
      <c r="X237" s="14">
        <f>SUM(T$7:T237)</f>
        <v>42421.449999999983</v>
      </c>
      <c r="Y237" s="14">
        <f>SUM(U$7:U237)+SUM(W$7:W237)</f>
        <v>128118.26000000004</v>
      </c>
      <c r="Z237" s="14">
        <f t="shared" si="103"/>
        <v>71881.739999999962</v>
      </c>
    </row>
    <row r="238" spans="2:26" x14ac:dyDescent="0.25">
      <c r="B238" s="6">
        <f t="shared" si="119"/>
        <v>85742.879999999888</v>
      </c>
      <c r="C238" s="11">
        <f t="shared" si="120"/>
        <v>0.02</v>
      </c>
      <c r="D238" s="2">
        <f t="shared" si="121"/>
        <v>129</v>
      </c>
      <c r="F238" s="8">
        <f t="shared" si="110"/>
        <v>51594</v>
      </c>
      <c r="G238" s="16">
        <f t="shared" si="99"/>
        <v>142.9</v>
      </c>
      <c r="H238" s="16">
        <f t="shared" si="111"/>
        <v>596.34</v>
      </c>
      <c r="I238" s="16">
        <f t="shared" si="112"/>
        <v>739.24</v>
      </c>
      <c r="J238" s="14">
        <v>0</v>
      </c>
      <c r="K238" s="14">
        <f>SUM(G$7:G238)</f>
        <v>56650.220000000059</v>
      </c>
      <c r="L238" s="14">
        <f>SUM(H$7:H238)+SUM(J$7:J238)</f>
        <v>114853.46000000011</v>
      </c>
      <c r="M238" s="14">
        <f t="shared" si="122"/>
        <v>85146.539999999892</v>
      </c>
      <c r="O238" s="6">
        <f t="shared" si="104"/>
        <v>71881.739999999962</v>
      </c>
      <c r="P238" s="11">
        <f t="shared" si="105"/>
        <v>3.3500000000000009E-2</v>
      </c>
      <c r="Q238" s="2">
        <f t="shared" si="113"/>
        <v>129</v>
      </c>
      <c r="S238" s="8">
        <f t="shared" si="114"/>
        <v>51594</v>
      </c>
      <c r="T238" s="16">
        <f t="shared" si="125"/>
        <v>200.67</v>
      </c>
      <c r="U238" s="16">
        <f t="shared" si="115"/>
        <v>463.66000000000008</v>
      </c>
      <c r="V238" s="16">
        <f t="shared" si="129"/>
        <v>664.33</v>
      </c>
      <c r="W238" s="14">
        <f>IF(MONTH(S238)=12,MAX(0,MIN(12*CuotaTipoFijo-12*V238,Z237-U238)),0)</f>
        <v>0</v>
      </c>
      <c r="X238" s="14">
        <f>SUM(T$7:T238)</f>
        <v>42622.119999999981</v>
      </c>
      <c r="Y238" s="14">
        <f>SUM(U$7:U238)+SUM(W$7:W238)</f>
        <v>128581.92000000004</v>
      </c>
      <c r="Z238" s="14">
        <f t="shared" si="103"/>
        <v>71418.079999999958</v>
      </c>
    </row>
    <row r="239" spans="2:26" x14ac:dyDescent="0.25">
      <c r="B239" s="6">
        <f t="shared" si="119"/>
        <v>85146.539999999892</v>
      </c>
      <c r="C239" s="11">
        <f t="shared" si="120"/>
        <v>0.02</v>
      </c>
      <c r="D239" s="2">
        <f t="shared" si="121"/>
        <v>128</v>
      </c>
      <c r="F239" s="8">
        <f t="shared" si="110"/>
        <v>51624</v>
      </c>
      <c r="G239" s="16">
        <f t="shared" si="99"/>
        <v>141.91</v>
      </c>
      <c r="H239" s="16">
        <f t="shared" si="111"/>
        <v>597.33000000000004</v>
      </c>
      <c r="I239" s="16">
        <f t="shared" si="112"/>
        <v>739.24</v>
      </c>
      <c r="J239" s="14">
        <v>0</v>
      </c>
      <c r="K239" s="14">
        <f>SUM(G$7:G239)</f>
        <v>56792.130000000063</v>
      </c>
      <c r="L239" s="14">
        <f>SUM(H$7:H239)+SUM(J$7:J239)</f>
        <v>115450.79000000011</v>
      </c>
      <c r="M239" s="14">
        <f t="shared" si="122"/>
        <v>84549.20999999989</v>
      </c>
      <c r="O239" s="6">
        <f t="shared" si="104"/>
        <v>71418.079999999958</v>
      </c>
      <c r="P239" s="11">
        <f t="shared" si="105"/>
        <v>3.3500000000000009E-2</v>
      </c>
      <c r="Q239" s="2">
        <f t="shared" si="113"/>
        <v>128</v>
      </c>
      <c r="S239" s="8">
        <f t="shared" si="114"/>
        <v>51624</v>
      </c>
      <c r="T239" s="16">
        <f t="shared" si="125"/>
        <v>199.38</v>
      </c>
      <c r="U239" s="16">
        <f t="shared" si="115"/>
        <v>464.95000000000005</v>
      </c>
      <c r="V239" s="16">
        <f t="shared" si="129"/>
        <v>664.33</v>
      </c>
      <c r="W239" s="14">
        <f>IF(MONTH(S239)=12,MAX(0,MIN(12*CuotaTipoFijo-12*V239,Z238-U239)),0)</f>
        <v>0</v>
      </c>
      <c r="X239" s="14">
        <f>SUM(T$7:T239)</f>
        <v>42821.499999999978</v>
      </c>
      <c r="Y239" s="14">
        <f>SUM(U$7:U239)+SUM(W$7:W239)</f>
        <v>129046.87000000004</v>
      </c>
      <c r="Z239" s="14">
        <f t="shared" si="103"/>
        <v>70953.129999999961</v>
      </c>
    </row>
    <row r="240" spans="2:26" x14ac:dyDescent="0.25">
      <c r="B240" s="6">
        <f t="shared" si="119"/>
        <v>84549.20999999989</v>
      </c>
      <c r="C240" s="11">
        <f t="shared" si="120"/>
        <v>0.02</v>
      </c>
      <c r="D240" s="2">
        <f t="shared" si="121"/>
        <v>127</v>
      </c>
      <c r="F240" s="8">
        <f t="shared" si="110"/>
        <v>51655</v>
      </c>
      <c r="G240" s="16">
        <f t="shared" si="99"/>
        <v>140.91999999999999</v>
      </c>
      <c r="H240" s="16">
        <f t="shared" si="111"/>
        <v>598.32000000000005</v>
      </c>
      <c r="I240" s="16">
        <f t="shared" si="112"/>
        <v>739.24</v>
      </c>
      <c r="J240" s="14">
        <v>0</v>
      </c>
      <c r="K240" s="14">
        <f>SUM(G$7:G240)</f>
        <v>56933.050000000061</v>
      </c>
      <c r="L240" s="14">
        <f>SUM(H$7:H240)+SUM(J$7:J240)</f>
        <v>116049.11000000012</v>
      </c>
      <c r="M240" s="14">
        <f t="shared" si="122"/>
        <v>83950.889999999883</v>
      </c>
      <c r="O240" s="6">
        <f t="shared" si="104"/>
        <v>70953.129999999961</v>
      </c>
      <c r="P240" s="11">
        <f t="shared" si="105"/>
        <v>3.3500000000000009E-2</v>
      </c>
      <c r="Q240" s="2">
        <f t="shared" si="113"/>
        <v>127</v>
      </c>
      <c r="S240" s="8">
        <f t="shared" si="114"/>
        <v>51655</v>
      </c>
      <c r="T240" s="16">
        <f t="shared" si="125"/>
        <v>198.08</v>
      </c>
      <c r="U240" s="16">
        <f t="shared" si="115"/>
        <v>466.25</v>
      </c>
      <c r="V240" s="16">
        <f t="shared" si="129"/>
        <v>664.33</v>
      </c>
      <c r="W240" s="14">
        <f>IF(MONTH(S240)=12,MAX(0,MIN(12*CuotaTipoFijo-12*V240,Z239-U240)),0)</f>
        <v>0</v>
      </c>
      <c r="X240" s="14">
        <f>SUM(T$7:T240)</f>
        <v>43019.57999999998</v>
      </c>
      <c r="Y240" s="14">
        <f>SUM(U$7:U240)+SUM(W$7:W240)</f>
        <v>129513.12000000004</v>
      </c>
      <c r="Z240" s="14">
        <f t="shared" si="103"/>
        <v>70486.879999999961</v>
      </c>
    </row>
    <row r="241" spans="2:26" x14ac:dyDescent="0.25">
      <c r="B241" s="6">
        <f t="shared" si="119"/>
        <v>83950.889999999883</v>
      </c>
      <c r="C241" s="11">
        <f t="shared" si="120"/>
        <v>0.02</v>
      </c>
      <c r="D241" s="2">
        <f t="shared" si="121"/>
        <v>126</v>
      </c>
      <c r="F241" s="8">
        <f t="shared" si="110"/>
        <v>51685</v>
      </c>
      <c r="G241" s="16">
        <f t="shared" si="99"/>
        <v>139.91999999999999</v>
      </c>
      <c r="H241" s="16">
        <f t="shared" si="111"/>
        <v>599.32000000000005</v>
      </c>
      <c r="I241" s="16">
        <f t="shared" si="112"/>
        <v>739.24</v>
      </c>
      <c r="J241" s="14">
        <v>0</v>
      </c>
      <c r="K241" s="14">
        <f>SUM(G$7:G241)</f>
        <v>57072.970000000059</v>
      </c>
      <c r="L241" s="14">
        <f>SUM(H$7:H241)+SUM(J$7:J241)</f>
        <v>116648.43000000012</v>
      </c>
      <c r="M241" s="14">
        <f t="shared" si="122"/>
        <v>83351.569999999876</v>
      </c>
      <c r="O241" s="6">
        <f t="shared" si="104"/>
        <v>70486.879999999961</v>
      </c>
      <c r="P241" s="11">
        <f t="shared" si="105"/>
        <v>3.3500000000000009E-2</v>
      </c>
      <c r="Q241" s="2">
        <f t="shared" si="113"/>
        <v>126</v>
      </c>
      <c r="S241" s="8">
        <f t="shared" si="114"/>
        <v>51685</v>
      </c>
      <c r="T241" s="16">
        <f t="shared" si="125"/>
        <v>196.78</v>
      </c>
      <c r="U241" s="16">
        <f t="shared" si="115"/>
        <v>467.55000000000007</v>
      </c>
      <c r="V241" s="16">
        <f t="shared" si="129"/>
        <v>664.33</v>
      </c>
      <c r="W241" s="14">
        <f>IF(MONTH(S241)=12,MAX(0,MIN(12*CuotaTipoFijo-12*V241,Z240-U241)),0)</f>
        <v>0</v>
      </c>
      <c r="X241" s="14">
        <f>SUM(T$7:T241)</f>
        <v>43216.359999999979</v>
      </c>
      <c r="Y241" s="14">
        <f>SUM(U$7:U241)+SUM(W$7:W241)</f>
        <v>129980.67000000004</v>
      </c>
      <c r="Z241" s="14">
        <f t="shared" si="103"/>
        <v>70019.329999999958</v>
      </c>
    </row>
    <row r="242" spans="2:26" x14ac:dyDescent="0.25">
      <c r="B242" s="6">
        <f t="shared" si="119"/>
        <v>83351.569999999876</v>
      </c>
      <c r="C242" s="11">
        <f t="shared" si="120"/>
        <v>0.02</v>
      </c>
      <c r="D242" s="2">
        <f t="shared" si="121"/>
        <v>125</v>
      </c>
      <c r="F242" s="8">
        <f t="shared" si="110"/>
        <v>51716</v>
      </c>
      <c r="G242" s="16">
        <f t="shared" si="99"/>
        <v>138.91999999999999</v>
      </c>
      <c r="H242" s="16">
        <f t="shared" si="111"/>
        <v>600.32000000000005</v>
      </c>
      <c r="I242" s="16">
        <f t="shared" si="112"/>
        <v>739.24</v>
      </c>
      <c r="J242" s="14">
        <v>0</v>
      </c>
      <c r="K242" s="14">
        <f>SUM(G$7:G242)</f>
        <v>57211.890000000058</v>
      </c>
      <c r="L242" s="14">
        <f>SUM(H$7:H242)+SUM(J$7:J242)</f>
        <v>117248.75000000013</v>
      </c>
      <c r="M242" s="14">
        <f t="shared" si="122"/>
        <v>82751.249999999869</v>
      </c>
      <c r="O242" s="6">
        <f t="shared" si="104"/>
        <v>70019.329999999958</v>
      </c>
      <c r="P242" s="11">
        <f t="shared" si="105"/>
        <v>3.3500000000000009E-2</v>
      </c>
      <c r="Q242" s="2">
        <f t="shared" si="113"/>
        <v>125</v>
      </c>
      <c r="S242" s="8">
        <f t="shared" si="114"/>
        <v>51716</v>
      </c>
      <c r="T242" s="16">
        <f t="shared" si="125"/>
        <v>195.47</v>
      </c>
      <c r="U242" s="16">
        <f t="shared" si="115"/>
        <v>468.86</v>
      </c>
      <c r="V242" s="16">
        <f t="shared" si="129"/>
        <v>664.33</v>
      </c>
      <c r="W242" s="14">
        <f>IF(MONTH(S242)=12,MAX(0,MIN(12*CuotaTipoFijo-12*V242,Z241-U242)),0)</f>
        <v>0</v>
      </c>
      <c r="X242" s="14">
        <f>SUM(T$7:T242)</f>
        <v>43411.82999999998</v>
      </c>
      <c r="Y242" s="14">
        <f>SUM(U$7:U242)+SUM(W$7:W242)</f>
        <v>130449.53000000004</v>
      </c>
      <c r="Z242" s="14">
        <f t="shared" si="103"/>
        <v>69550.469999999958</v>
      </c>
    </row>
    <row r="243" spans="2:26" x14ac:dyDescent="0.25">
      <c r="B243" s="6">
        <f t="shared" si="119"/>
        <v>82751.249999999869</v>
      </c>
      <c r="C243" s="11">
        <f t="shared" si="120"/>
        <v>0.02</v>
      </c>
      <c r="D243" s="2">
        <f t="shared" si="121"/>
        <v>124</v>
      </c>
      <c r="F243" s="8">
        <f t="shared" si="110"/>
        <v>51747</v>
      </c>
      <c r="G243" s="16">
        <f t="shared" si="99"/>
        <v>137.91999999999999</v>
      </c>
      <c r="H243" s="16">
        <f t="shared" si="111"/>
        <v>601.32000000000005</v>
      </c>
      <c r="I243" s="16">
        <f t="shared" si="112"/>
        <v>739.24</v>
      </c>
      <c r="J243" s="14">
        <v>0</v>
      </c>
      <c r="K243" s="14">
        <f>SUM(G$7:G243)</f>
        <v>57349.810000000056</v>
      </c>
      <c r="L243" s="14">
        <f>SUM(H$7:H243)+SUM(J$7:J243)</f>
        <v>117850.07000000014</v>
      </c>
      <c r="M243" s="14">
        <f t="shared" si="122"/>
        <v>82149.929999999862</v>
      </c>
      <c r="O243" s="6">
        <f t="shared" si="104"/>
        <v>69550.469999999958</v>
      </c>
      <c r="P243" s="11">
        <f t="shared" si="105"/>
        <v>3.3500000000000009E-2</v>
      </c>
      <c r="Q243" s="2">
        <f t="shared" si="113"/>
        <v>124</v>
      </c>
      <c r="S243" s="8">
        <f t="shared" si="114"/>
        <v>51747</v>
      </c>
      <c r="T243" s="16">
        <f t="shared" si="125"/>
        <v>194.16</v>
      </c>
      <c r="U243" s="16">
        <f t="shared" si="115"/>
        <v>470.17000000000007</v>
      </c>
      <c r="V243" s="16">
        <f t="shared" si="129"/>
        <v>664.33</v>
      </c>
      <c r="W243" s="14">
        <f>IF(MONTH(S243)=12,MAX(0,MIN(12*CuotaTipoFijo-12*V243,Z242-U243)),0)</f>
        <v>0</v>
      </c>
      <c r="X243" s="14">
        <f>SUM(T$7:T243)</f>
        <v>43605.989999999983</v>
      </c>
      <c r="Y243" s="14">
        <f>SUM(U$7:U243)+SUM(W$7:W243)</f>
        <v>130919.70000000004</v>
      </c>
      <c r="Z243" s="14">
        <f t="shared" si="103"/>
        <v>69080.299999999959</v>
      </c>
    </row>
    <row r="244" spans="2:26" x14ac:dyDescent="0.25">
      <c r="B244" s="6">
        <f t="shared" si="119"/>
        <v>82149.929999999862</v>
      </c>
      <c r="C244" s="11">
        <f t="shared" si="120"/>
        <v>0.02</v>
      </c>
      <c r="D244" s="2">
        <f t="shared" si="121"/>
        <v>123</v>
      </c>
      <c r="F244" s="8">
        <f t="shared" si="110"/>
        <v>51777</v>
      </c>
      <c r="G244" s="16">
        <f t="shared" si="99"/>
        <v>136.91999999999999</v>
      </c>
      <c r="H244" s="16">
        <f t="shared" si="111"/>
        <v>602.32000000000005</v>
      </c>
      <c r="I244" s="16">
        <f t="shared" si="112"/>
        <v>739.24</v>
      </c>
      <c r="J244" s="14">
        <v>0</v>
      </c>
      <c r="K244" s="14">
        <f>SUM(G$7:G244)</f>
        <v>57486.730000000054</v>
      </c>
      <c r="L244" s="14">
        <f>SUM(H$7:H244)+SUM(J$7:J244)</f>
        <v>118452.39000000014</v>
      </c>
      <c r="M244" s="14">
        <f t="shared" si="122"/>
        <v>81547.609999999855</v>
      </c>
      <c r="O244" s="6">
        <f t="shared" si="104"/>
        <v>69080.299999999959</v>
      </c>
      <c r="P244" s="11">
        <f t="shared" si="105"/>
        <v>3.3500000000000009E-2</v>
      </c>
      <c r="Q244" s="2">
        <f t="shared" si="113"/>
        <v>123</v>
      </c>
      <c r="S244" s="8">
        <f t="shared" si="114"/>
        <v>51777</v>
      </c>
      <c r="T244" s="16">
        <f t="shared" si="125"/>
        <v>192.85</v>
      </c>
      <c r="U244" s="16">
        <f t="shared" si="115"/>
        <v>471.48</v>
      </c>
      <c r="V244" s="16">
        <f t="shared" si="129"/>
        <v>664.33</v>
      </c>
      <c r="W244" s="14">
        <f>IF(MONTH(S244)=12,MAX(0,MIN(12*CuotaTipoFijo-12*V244,Z243-U244)),0)</f>
        <v>0</v>
      </c>
      <c r="X244" s="14">
        <f>SUM(T$7:T244)</f>
        <v>43798.839999999982</v>
      </c>
      <c r="Y244" s="14">
        <f>SUM(U$7:U244)+SUM(W$7:W244)</f>
        <v>131391.18000000005</v>
      </c>
      <c r="Z244" s="14">
        <f t="shared" si="103"/>
        <v>68608.819999999949</v>
      </c>
    </row>
    <row r="245" spans="2:26" x14ac:dyDescent="0.25">
      <c r="B245" s="6">
        <f t="shared" si="119"/>
        <v>81547.609999999855</v>
      </c>
      <c r="C245" s="11">
        <f t="shared" si="120"/>
        <v>0.02</v>
      </c>
      <c r="D245" s="2">
        <f t="shared" si="121"/>
        <v>122</v>
      </c>
      <c r="F245" s="8">
        <f t="shared" si="110"/>
        <v>51808</v>
      </c>
      <c r="G245" s="16">
        <f t="shared" si="99"/>
        <v>135.91</v>
      </c>
      <c r="H245" s="16">
        <f t="shared" si="111"/>
        <v>603.33000000000004</v>
      </c>
      <c r="I245" s="16">
        <f t="shared" si="112"/>
        <v>739.24</v>
      </c>
      <c r="J245" s="14">
        <v>0</v>
      </c>
      <c r="K245" s="14">
        <f>SUM(G$7:G245)</f>
        <v>57622.640000000058</v>
      </c>
      <c r="L245" s="14">
        <f>SUM(H$7:H245)+SUM(J$7:J245)</f>
        <v>119055.72000000015</v>
      </c>
      <c r="M245" s="14">
        <f t="shared" si="122"/>
        <v>80944.279999999853</v>
      </c>
      <c r="O245" s="6">
        <f t="shared" si="104"/>
        <v>68608.819999999949</v>
      </c>
      <c r="P245" s="11">
        <f t="shared" si="105"/>
        <v>3.3500000000000009E-2</v>
      </c>
      <c r="Q245" s="2">
        <f t="shared" si="113"/>
        <v>122</v>
      </c>
      <c r="S245" s="8">
        <f t="shared" si="114"/>
        <v>51808</v>
      </c>
      <c r="T245" s="16">
        <f t="shared" si="125"/>
        <v>191.53</v>
      </c>
      <c r="U245" s="16">
        <f t="shared" si="115"/>
        <v>472.80000000000007</v>
      </c>
      <c r="V245" s="16">
        <f t="shared" si="129"/>
        <v>664.33</v>
      </c>
      <c r="W245" s="14">
        <f>IF(MONTH(S245)=12,MAX(0,MIN(12*CuotaTipoFijo-12*V245,Z244-U245)),0)</f>
        <v>0</v>
      </c>
      <c r="X245" s="14">
        <f>SUM(T$7:T245)</f>
        <v>43990.369999999981</v>
      </c>
      <c r="Y245" s="14">
        <f>SUM(U$7:U245)+SUM(W$7:W245)</f>
        <v>131863.98000000004</v>
      </c>
      <c r="Z245" s="14">
        <f t="shared" si="103"/>
        <v>68136.01999999996</v>
      </c>
    </row>
    <row r="246" spans="2:26" x14ac:dyDescent="0.25">
      <c r="B246" s="6">
        <f t="shared" si="119"/>
        <v>80944.279999999853</v>
      </c>
      <c r="C246" s="11">
        <f t="shared" si="120"/>
        <v>0.02</v>
      </c>
      <c r="D246" s="2">
        <f t="shared" si="121"/>
        <v>121</v>
      </c>
      <c r="F246" s="8">
        <f t="shared" si="110"/>
        <v>51838</v>
      </c>
      <c r="G246" s="16">
        <f t="shared" si="99"/>
        <v>134.91</v>
      </c>
      <c r="H246" s="16">
        <f t="shared" si="111"/>
        <v>604.33000000000004</v>
      </c>
      <c r="I246" s="16">
        <f t="shared" si="112"/>
        <v>739.24</v>
      </c>
      <c r="J246" s="14">
        <v>0</v>
      </c>
      <c r="K246" s="14">
        <f>SUM(G$7:G246)</f>
        <v>57757.550000000061</v>
      </c>
      <c r="L246" s="14">
        <f>SUM(H$7:H246)+SUM(J$7:J246)</f>
        <v>119660.05000000015</v>
      </c>
      <c r="M246" s="14">
        <f t="shared" si="122"/>
        <v>80339.949999999852</v>
      </c>
      <c r="O246" s="6">
        <f t="shared" si="104"/>
        <v>68136.01999999996</v>
      </c>
      <c r="P246" s="11">
        <f t="shared" si="105"/>
        <v>3.3500000000000009E-2</v>
      </c>
      <c r="Q246" s="2">
        <f t="shared" si="113"/>
        <v>121</v>
      </c>
      <c r="S246" s="8">
        <f t="shared" si="114"/>
        <v>51838</v>
      </c>
      <c r="T246" s="16">
        <f t="shared" si="125"/>
        <v>190.21</v>
      </c>
      <c r="U246" s="16">
        <f t="shared" si="115"/>
        <v>474.12</v>
      </c>
      <c r="V246" s="16">
        <f t="shared" si="129"/>
        <v>664.33</v>
      </c>
      <c r="W246" s="32">
        <f>IF(MONTH(S246)=12,MAX(0,MIN(12*CuotaTipoFijo-12*V246,Z245-U246)),0)</f>
        <v>898.92000000000007</v>
      </c>
      <c r="X246" s="14">
        <f>SUM(T$7:T246)</f>
        <v>44180.57999999998</v>
      </c>
      <c r="Y246" s="14">
        <f>SUM(U$7:U246)+SUM(W$7:W246)</f>
        <v>133237.02000000002</v>
      </c>
      <c r="Z246" s="14">
        <f t="shared" si="103"/>
        <v>66762.979999999981</v>
      </c>
    </row>
    <row r="247" spans="2:26" x14ac:dyDescent="0.25">
      <c r="B247" s="6">
        <f t="shared" si="119"/>
        <v>80339.949999999852</v>
      </c>
      <c r="C247" s="11">
        <f t="shared" si="120"/>
        <v>0.02</v>
      </c>
      <c r="D247" s="2">
        <f t="shared" si="121"/>
        <v>120</v>
      </c>
      <c r="F247" s="8">
        <f t="shared" si="110"/>
        <v>51869</v>
      </c>
      <c r="G247" s="16">
        <f t="shared" si="99"/>
        <v>133.9</v>
      </c>
      <c r="H247" s="16">
        <f t="shared" si="111"/>
        <v>605.34</v>
      </c>
      <c r="I247" s="16">
        <f t="shared" si="112"/>
        <v>739.24</v>
      </c>
      <c r="J247" s="14">
        <v>0</v>
      </c>
      <c r="K247" s="14">
        <f>SUM(G$7:G247)</f>
        <v>57891.450000000063</v>
      </c>
      <c r="L247" s="14">
        <f>SUM(H$7:H247)+SUM(J$7:J247)</f>
        <v>120265.39000000014</v>
      </c>
      <c r="M247" s="14">
        <f t="shared" si="122"/>
        <v>79734.609999999855</v>
      </c>
      <c r="O247" s="6">
        <f t="shared" si="104"/>
        <v>66762.979999999981</v>
      </c>
      <c r="P247" s="11">
        <f t="shared" si="105"/>
        <v>3.500000000000001E-2</v>
      </c>
      <c r="Q247" s="2">
        <f t="shared" si="113"/>
        <v>120</v>
      </c>
      <c r="S247" s="8">
        <f t="shared" si="114"/>
        <v>51869</v>
      </c>
      <c r="T247" s="21">
        <f t="shared" si="125"/>
        <v>194.73</v>
      </c>
      <c r="U247" s="21">
        <f t="shared" ref="U247:U310" si="130">IFERROR(ROUND(-CUMPRINC(P247/12,Q247,O247,1,1,0),2),0)</f>
        <v>465.47</v>
      </c>
      <c r="V247" s="21">
        <f t="shared" ref="V247:V310" si="131">T247+U247</f>
        <v>660.2</v>
      </c>
      <c r="W247" s="14">
        <f>IF(MONTH(S247)=12,MAX(0,MIN(12*CuotaTipoFijo-12*V247,Z246-U247)),0)</f>
        <v>0</v>
      </c>
      <c r="X247" s="14">
        <f>SUM(T$7:T247)</f>
        <v>44375.309999999983</v>
      </c>
      <c r="Y247" s="14">
        <f>SUM(U$7:U247)+SUM(W$7:W247)</f>
        <v>133702.49000000005</v>
      </c>
      <c r="Z247" s="14">
        <f t="shared" si="103"/>
        <v>66297.509999999951</v>
      </c>
    </row>
    <row r="248" spans="2:26" x14ac:dyDescent="0.25">
      <c r="B248" s="6">
        <f t="shared" si="119"/>
        <v>79734.609999999855</v>
      </c>
      <c r="C248" s="11">
        <f t="shared" si="120"/>
        <v>0.02</v>
      </c>
      <c r="D248" s="2">
        <f t="shared" si="121"/>
        <v>119</v>
      </c>
      <c r="F248" s="8">
        <f t="shared" si="110"/>
        <v>51900</v>
      </c>
      <c r="G248" s="16">
        <f t="shared" si="99"/>
        <v>132.88999999999999</v>
      </c>
      <c r="H248" s="16">
        <f t="shared" si="111"/>
        <v>606.35</v>
      </c>
      <c r="I248" s="16">
        <f t="shared" si="112"/>
        <v>739.24</v>
      </c>
      <c r="J248" s="14">
        <v>0</v>
      </c>
      <c r="K248" s="14">
        <f>SUM(G$7:G248)</f>
        <v>58024.340000000062</v>
      </c>
      <c r="L248" s="14">
        <f>SUM(H$7:H248)+SUM(J$7:J248)</f>
        <v>120871.74000000015</v>
      </c>
      <c r="M248" s="14">
        <f t="shared" si="122"/>
        <v>79128.259999999849</v>
      </c>
      <c r="O248" s="6">
        <f t="shared" si="104"/>
        <v>66297.509999999951</v>
      </c>
      <c r="P248" s="11">
        <f t="shared" si="105"/>
        <v>3.500000000000001E-2</v>
      </c>
      <c r="Q248" s="2">
        <f t="shared" si="113"/>
        <v>119</v>
      </c>
      <c r="S248" s="8">
        <f t="shared" si="114"/>
        <v>51900</v>
      </c>
      <c r="T248" s="16">
        <f t="shared" si="125"/>
        <v>193.37</v>
      </c>
      <c r="U248" s="16">
        <f t="shared" si="115"/>
        <v>466.83000000000004</v>
      </c>
      <c r="V248" s="16">
        <f t="shared" ref="V248:V311" si="132">V247</f>
        <v>660.2</v>
      </c>
      <c r="W248" s="14">
        <f>IF(MONTH(S248)=12,MAX(0,MIN(12*CuotaTipoFijo-12*V248,Z247-U248)),0)</f>
        <v>0</v>
      </c>
      <c r="X248" s="14">
        <f>SUM(T$7:T248)</f>
        <v>44568.679999999986</v>
      </c>
      <c r="Y248" s="14">
        <f>SUM(U$7:U248)+SUM(W$7:W248)</f>
        <v>134169.32000000004</v>
      </c>
      <c r="Z248" s="14">
        <f t="shared" si="103"/>
        <v>65830.679999999964</v>
      </c>
    </row>
    <row r="249" spans="2:26" x14ac:dyDescent="0.25">
      <c r="B249" s="6">
        <f t="shared" si="119"/>
        <v>79128.259999999849</v>
      </c>
      <c r="C249" s="11">
        <f t="shared" si="120"/>
        <v>0.02</v>
      </c>
      <c r="D249" s="2">
        <f t="shared" si="121"/>
        <v>118</v>
      </c>
      <c r="F249" s="8">
        <f t="shared" si="110"/>
        <v>51928</v>
      </c>
      <c r="G249" s="16">
        <f t="shared" si="99"/>
        <v>131.88</v>
      </c>
      <c r="H249" s="16">
        <f t="shared" si="111"/>
        <v>607.36</v>
      </c>
      <c r="I249" s="16">
        <f t="shared" si="112"/>
        <v>739.24</v>
      </c>
      <c r="J249" s="14">
        <v>0</v>
      </c>
      <c r="K249" s="14">
        <f>SUM(G$7:G249)</f>
        <v>58156.220000000059</v>
      </c>
      <c r="L249" s="14">
        <f>SUM(H$7:H249)+SUM(J$7:J249)</f>
        <v>121479.10000000015</v>
      </c>
      <c r="M249" s="14">
        <f t="shared" si="122"/>
        <v>78520.899999999849</v>
      </c>
      <c r="O249" s="6">
        <f t="shared" si="104"/>
        <v>65830.679999999964</v>
      </c>
      <c r="P249" s="11">
        <f t="shared" si="105"/>
        <v>3.500000000000001E-2</v>
      </c>
      <c r="Q249" s="2">
        <f t="shared" si="113"/>
        <v>118</v>
      </c>
      <c r="S249" s="8">
        <f t="shared" si="114"/>
        <v>51928</v>
      </c>
      <c r="T249" s="16">
        <f t="shared" si="125"/>
        <v>192.01</v>
      </c>
      <c r="U249" s="16">
        <f t="shared" si="115"/>
        <v>468.19000000000005</v>
      </c>
      <c r="V249" s="16">
        <f t="shared" si="132"/>
        <v>660.2</v>
      </c>
      <c r="W249" s="14">
        <f>IF(MONTH(S249)=12,MAX(0,MIN(12*CuotaTipoFijo-12*V249,Z248-U249)),0)</f>
        <v>0</v>
      </c>
      <c r="X249" s="14">
        <f>SUM(T$7:T249)</f>
        <v>44760.689999999988</v>
      </c>
      <c r="Y249" s="14">
        <f>SUM(U$7:U249)+SUM(W$7:W249)</f>
        <v>134637.51000000004</v>
      </c>
      <c r="Z249" s="14">
        <f t="shared" si="103"/>
        <v>65362.489999999962</v>
      </c>
    </row>
    <row r="250" spans="2:26" x14ac:dyDescent="0.25">
      <c r="B250" s="6">
        <f t="shared" si="119"/>
        <v>78520.899999999849</v>
      </c>
      <c r="C250" s="11">
        <f t="shared" si="120"/>
        <v>0.02</v>
      </c>
      <c r="D250" s="2">
        <f t="shared" si="121"/>
        <v>117</v>
      </c>
      <c r="F250" s="8">
        <f t="shared" si="110"/>
        <v>51959</v>
      </c>
      <c r="G250" s="16">
        <f t="shared" si="99"/>
        <v>130.87</v>
      </c>
      <c r="H250" s="16">
        <f t="shared" si="111"/>
        <v>608.37</v>
      </c>
      <c r="I250" s="16">
        <f t="shared" si="112"/>
        <v>739.24</v>
      </c>
      <c r="J250" s="14">
        <v>0</v>
      </c>
      <c r="K250" s="14">
        <f>SUM(G$7:G250)</f>
        <v>58287.090000000062</v>
      </c>
      <c r="L250" s="14">
        <f>SUM(H$7:H250)+SUM(J$7:J250)</f>
        <v>122087.47000000015</v>
      </c>
      <c r="M250" s="14">
        <f t="shared" si="122"/>
        <v>77912.529999999853</v>
      </c>
      <c r="O250" s="6">
        <f t="shared" si="104"/>
        <v>65362.489999999962</v>
      </c>
      <c r="P250" s="11">
        <f t="shared" si="105"/>
        <v>3.500000000000001E-2</v>
      </c>
      <c r="Q250" s="2">
        <f t="shared" si="113"/>
        <v>117</v>
      </c>
      <c r="S250" s="8">
        <f t="shared" si="114"/>
        <v>51959</v>
      </c>
      <c r="T250" s="16">
        <f t="shared" si="125"/>
        <v>190.64</v>
      </c>
      <c r="U250" s="16">
        <f t="shared" si="115"/>
        <v>469.56000000000006</v>
      </c>
      <c r="V250" s="16">
        <f t="shared" si="132"/>
        <v>660.2</v>
      </c>
      <c r="W250" s="14">
        <f>IF(MONTH(S250)=12,MAX(0,MIN(12*CuotaTipoFijo-12*V250,Z249-U250)),0)</f>
        <v>0</v>
      </c>
      <c r="X250" s="14">
        <f>SUM(T$7:T250)</f>
        <v>44951.329999999987</v>
      </c>
      <c r="Y250" s="14">
        <f>SUM(U$7:U250)+SUM(W$7:W250)</f>
        <v>135107.07000000004</v>
      </c>
      <c r="Z250" s="14">
        <f t="shared" si="103"/>
        <v>64892.929999999964</v>
      </c>
    </row>
    <row r="251" spans="2:26" x14ac:dyDescent="0.25">
      <c r="B251" s="6">
        <f t="shared" si="119"/>
        <v>77912.529999999853</v>
      </c>
      <c r="C251" s="11">
        <f t="shared" si="120"/>
        <v>0.02</v>
      </c>
      <c r="D251" s="2">
        <f t="shared" si="121"/>
        <v>116</v>
      </c>
      <c r="F251" s="8">
        <f t="shared" si="110"/>
        <v>51989</v>
      </c>
      <c r="G251" s="16">
        <f t="shared" si="99"/>
        <v>129.85</v>
      </c>
      <c r="H251" s="16">
        <f t="shared" si="111"/>
        <v>609.39</v>
      </c>
      <c r="I251" s="16">
        <f t="shared" si="112"/>
        <v>739.24</v>
      </c>
      <c r="J251" s="14">
        <v>0</v>
      </c>
      <c r="K251" s="14">
        <f>SUM(G$7:G251)</f>
        <v>58416.940000000061</v>
      </c>
      <c r="L251" s="14">
        <f>SUM(H$7:H251)+SUM(J$7:J251)</f>
        <v>122696.86000000015</v>
      </c>
      <c r="M251" s="14">
        <f t="shared" si="122"/>
        <v>77303.139999999854</v>
      </c>
      <c r="O251" s="6">
        <f t="shared" si="104"/>
        <v>64892.929999999964</v>
      </c>
      <c r="P251" s="11">
        <f t="shared" si="105"/>
        <v>3.500000000000001E-2</v>
      </c>
      <c r="Q251" s="2">
        <f t="shared" si="113"/>
        <v>116</v>
      </c>
      <c r="S251" s="8">
        <f t="shared" si="114"/>
        <v>51989</v>
      </c>
      <c r="T251" s="16">
        <f t="shared" si="125"/>
        <v>189.27</v>
      </c>
      <c r="U251" s="16">
        <f t="shared" si="115"/>
        <v>470.93000000000006</v>
      </c>
      <c r="V251" s="16">
        <f t="shared" si="132"/>
        <v>660.2</v>
      </c>
      <c r="W251" s="14">
        <f>IF(MONTH(S251)=12,MAX(0,MIN(12*CuotaTipoFijo-12*V251,Z250-U251)),0)</f>
        <v>0</v>
      </c>
      <c r="X251" s="14">
        <f>SUM(T$7:T251)</f>
        <v>45140.599999999984</v>
      </c>
      <c r="Y251" s="14">
        <f>SUM(U$7:U251)+SUM(W$7:W251)</f>
        <v>135578.00000000003</v>
      </c>
      <c r="Z251" s="14">
        <f t="shared" si="103"/>
        <v>64421.999999999971</v>
      </c>
    </row>
    <row r="252" spans="2:26" x14ac:dyDescent="0.25">
      <c r="B252" s="6">
        <f t="shared" si="119"/>
        <v>77303.139999999854</v>
      </c>
      <c r="C252" s="11">
        <f t="shared" si="120"/>
        <v>0.02</v>
      </c>
      <c r="D252" s="2">
        <f t="shared" si="121"/>
        <v>115</v>
      </c>
      <c r="F252" s="8">
        <f t="shared" si="110"/>
        <v>52020</v>
      </c>
      <c r="G252" s="16">
        <f t="shared" si="99"/>
        <v>128.84</v>
      </c>
      <c r="H252" s="16">
        <f t="shared" si="111"/>
        <v>610.4</v>
      </c>
      <c r="I252" s="16">
        <f t="shared" si="112"/>
        <v>739.24</v>
      </c>
      <c r="J252" s="14">
        <v>0</v>
      </c>
      <c r="K252" s="14">
        <f>SUM(G$7:G252)</f>
        <v>58545.780000000057</v>
      </c>
      <c r="L252" s="14">
        <f>SUM(H$7:H252)+SUM(J$7:J252)</f>
        <v>123307.26000000014</v>
      </c>
      <c r="M252" s="14">
        <f t="shared" si="122"/>
        <v>76692.73999999986</v>
      </c>
      <c r="O252" s="6">
        <f t="shared" si="104"/>
        <v>64421.999999999971</v>
      </c>
      <c r="P252" s="11">
        <f t="shared" si="105"/>
        <v>3.500000000000001E-2</v>
      </c>
      <c r="Q252" s="2">
        <f t="shared" si="113"/>
        <v>115</v>
      </c>
      <c r="S252" s="8">
        <f t="shared" si="114"/>
        <v>52020</v>
      </c>
      <c r="T252" s="16">
        <f t="shared" si="125"/>
        <v>187.9</v>
      </c>
      <c r="U252" s="16">
        <f t="shared" si="115"/>
        <v>472.30000000000007</v>
      </c>
      <c r="V252" s="16">
        <f t="shared" si="132"/>
        <v>660.2</v>
      </c>
      <c r="W252" s="14">
        <f>IF(MONTH(S252)=12,MAX(0,MIN(12*CuotaTipoFijo-12*V252,Z251-U252)),0)</f>
        <v>0</v>
      </c>
      <c r="X252" s="14">
        <f>SUM(T$7:T252)</f>
        <v>45328.499999999985</v>
      </c>
      <c r="Y252" s="14">
        <f>SUM(U$7:U252)+SUM(W$7:W252)</f>
        <v>136050.30000000005</v>
      </c>
      <c r="Z252" s="14">
        <f t="shared" si="103"/>
        <v>63949.699999999953</v>
      </c>
    </row>
    <row r="253" spans="2:26" x14ac:dyDescent="0.25">
      <c r="B253" s="6">
        <f t="shared" si="119"/>
        <v>76692.73999999986</v>
      </c>
      <c r="C253" s="11">
        <f t="shared" si="120"/>
        <v>0.02</v>
      </c>
      <c r="D253" s="2">
        <f t="shared" si="121"/>
        <v>114</v>
      </c>
      <c r="F253" s="8">
        <f t="shared" si="110"/>
        <v>52050</v>
      </c>
      <c r="G253" s="16">
        <f t="shared" si="99"/>
        <v>127.82</v>
      </c>
      <c r="H253" s="16">
        <f t="shared" si="111"/>
        <v>611.42000000000007</v>
      </c>
      <c r="I253" s="16">
        <f t="shared" si="112"/>
        <v>739.24</v>
      </c>
      <c r="J253" s="14">
        <v>0</v>
      </c>
      <c r="K253" s="14">
        <f>SUM(G$7:G253)</f>
        <v>58673.600000000057</v>
      </c>
      <c r="L253" s="14">
        <f>SUM(H$7:H253)+SUM(J$7:J253)</f>
        <v>123918.68000000014</v>
      </c>
      <c r="M253" s="14">
        <f t="shared" si="122"/>
        <v>76081.319999999861</v>
      </c>
      <c r="O253" s="6">
        <f t="shared" si="104"/>
        <v>63949.699999999953</v>
      </c>
      <c r="P253" s="11">
        <f t="shared" si="105"/>
        <v>3.500000000000001E-2</v>
      </c>
      <c r="Q253" s="2">
        <f t="shared" si="113"/>
        <v>114</v>
      </c>
      <c r="S253" s="8">
        <f t="shared" si="114"/>
        <v>52050</v>
      </c>
      <c r="T253" s="16">
        <f t="shared" si="125"/>
        <v>186.52</v>
      </c>
      <c r="U253" s="16">
        <f t="shared" si="115"/>
        <v>473.68000000000006</v>
      </c>
      <c r="V253" s="16">
        <f t="shared" si="132"/>
        <v>660.2</v>
      </c>
      <c r="W253" s="14">
        <f>IF(MONTH(S253)=12,MAX(0,MIN(12*CuotaTipoFijo-12*V253,Z252-U253)),0)</f>
        <v>0</v>
      </c>
      <c r="X253" s="14">
        <f>SUM(T$7:T253)</f>
        <v>45515.019999999982</v>
      </c>
      <c r="Y253" s="14">
        <f>SUM(U$7:U253)+SUM(W$7:W253)</f>
        <v>136523.98000000004</v>
      </c>
      <c r="Z253" s="14">
        <f t="shared" si="103"/>
        <v>63476.01999999996</v>
      </c>
    </row>
    <row r="254" spans="2:26" x14ac:dyDescent="0.25">
      <c r="B254" s="6">
        <f t="shared" si="119"/>
        <v>76081.319999999861</v>
      </c>
      <c r="C254" s="11">
        <f t="shared" si="120"/>
        <v>0.02</v>
      </c>
      <c r="D254" s="2">
        <f t="shared" si="121"/>
        <v>113</v>
      </c>
      <c r="F254" s="8">
        <f t="shared" si="110"/>
        <v>52081</v>
      </c>
      <c r="G254" s="16">
        <f t="shared" si="99"/>
        <v>126.8</v>
      </c>
      <c r="H254" s="16">
        <f t="shared" si="111"/>
        <v>612.44000000000005</v>
      </c>
      <c r="I254" s="16">
        <f t="shared" si="112"/>
        <v>739.24</v>
      </c>
      <c r="J254" s="14">
        <v>0</v>
      </c>
      <c r="K254" s="14">
        <f>SUM(G$7:G254)</f>
        <v>58800.40000000006</v>
      </c>
      <c r="L254" s="14">
        <f>SUM(H$7:H254)+SUM(J$7:J254)</f>
        <v>124531.12000000014</v>
      </c>
      <c r="M254" s="14">
        <f t="shared" si="122"/>
        <v>75468.879999999859</v>
      </c>
      <c r="O254" s="6">
        <f t="shared" si="104"/>
        <v>63476.01999999996</v>
      </c>
      <c r="P254" s="11">
        <f t="shared" si="105"/>
        <v>3.500000000000001E-2</v>
      </c>
      <c r="Q254" s="2">
        <f t="shared" si="113"/>
        <v>113</v>
      </c>
      <c r="S254" s="8">
        <f t="shared" si="114"/>
        <v>52081</v>
      </c>
      <c r="T254" s="16">
        <f t="shared" si="125"/>
        <v>185.14</v>
      </c>
      <c r="U254" s="16">
        <f t="shared" si="115"/>
        <v>475.06000000000006</v>
      </c>
      <c r="V254" s="16">
        <f t="shared" si="132"/>
        <v>660.2</v>
      </c>
      <c r="W254" s="14">
        <f>IF(MONTH(S254)=12,MAX(0,MIN(12*CuotaTipoFijo-12*V254,Z253-U254)),0)</f>
        <v>0</v>
      </c>
      <c r="X254" s="14">
        <f>SUM(T$7:T254)</f>
        <v>45700.159999999982</v>
      </c>
      <c r="Y254" s="14">
        <f>SUM(U$7:U254)+SUM(W$7:W254)</f>
        <v>136999.04000000004</v>
      </c>
      <c r="Z254" s="14">
        <f t="shared" si="103"/>
        <v>63000.959999999963</v>
      </c>
    </row>
    <row r="255" spans="2:26" x14ac:dyDescent="0.25">
      <c r="B255" s="6">
        <f t="shared" si="119"/>
        <v>75468.879999999859</v>
      </c>
      <c r="C255" s="11">
        <f t="shared" si="120"/>
        <v>0.02</v>
      </c>
      <c r="D255" s="2">
        <f t="shared" si="121"/>
        <v>112</v>
      </c>
      <c r="F255" s="8">
        <f t="shared" si="110"/>
        <v>52112</v>
      </c>
      <c r="G255" s="16">
        <f t="shared" si="99"/>
        <v>125.78</v>
      </c>
      <c r="H255" s="16">
        <f t="shared" si="111"/>
        <v>613.46</v>
      </c>
      <c r="I255" s="16">
        <f t="shared" si="112"/>
        <v>739.24</v>
      </c>
      <c r="J255" s="14">
        <v>0</v>
      </c>
      <c r="K255" s="14">
        <f>SUM(G$7:G255)</f>
        <v>58926.180000000058</v>
      </c>
      <c r="L255" s="14">
        <f>SUM(H$7:H255)+SUM(J$7:J255)</f>
        <v>125144.58000000015</v>
      </c>
      <c r="M255" s="14">
        <f t="shared" si="122"/>
        <v>74855.419999999853</v>
      </c>
      <c r="O255" s="6">
        <f t="shared" si="104"/>
        <v>63000.959999999963</v>
      </c>
      <c r="P255" s="11">
        <f t="shared" si="105"/>
        <v>3.500000000000001E-2</v>
      </c>
      <c r="Q255" s="2">
        <f t="shared" si="113"/>
        <v>112</v>
      </c>
      <c r="S255" s="8">
        <f t="shared" si="114"/>
        <v>52112</v>
      </c>
      <c r="T255" s="16">
        <f t="shared" si="125"/>
        <v>183.75</v>
      </c>
      <c r="U255" s="16">
        <f t="shared" si="115"/>
        <v>476.45000000000005</v>
      </c>
      <c r="V255" s="16">
        <f t="shared" si="132"/>
        <v>660.2</v>
      </c>
      <c r="W255" s="14">
        <f>IF(MONTH(S255)=12,MAX(0,MIN(12*CuotaTipoFijo-12*V255,Z254-U255)),0)</f>
        <v>0</v>
      </c>
      <c r="X255" s="14">
        <f>SUM(T$7:T255)</f>
        <v>45883.909999999982</v>
      </c>
      <c r="Y255" s="14">
        <f>SUM(U$7:U255)+SUM(W$7:W255)</f>
        <v>137475.49000000002</v>
      </c>
      <c r="Z255" s="14">
        <f t="shared" si="103"/>
        <v>62524.50999999998</v>
      </c>
    </row>
    <row r="256" spans="2:26" x14ac:dyDescent="0.25">
      <c r="B256" s="6">
        <f t="shared" si="119"/>
        <v>74855.419999999853</v>
      </c>
      <c r="C256" s="11">
        <f t="shared" si="120"/>
        <v>0.02</v>
      </c>
      <c r="D256" s="2">
        <f t="shared" si="121"/>
        <v>111</v>
      </c>
      <c r="F256" s="8">
        <f t="shared" si="110"/>
        <v>52142</v>
      </c>
      <c r="G256" s="16">
        <f t="shared" si="99"/>
        <v>124.76</v>
      </c>
      <c r="H256" s="16">
        <f t="shared" si="111"/>
        <v>614.48</v>
      </c>
      <c r="I256" s="16">
        <f t="shared" si="112"/>
        <v>739.24</v>
      </c>
      <c r="J256" s="14">
        <v>0</v>
      </c>
      <c r="K256" s="14">
        <f>SUM(G$7:G256)</f>
        <v>59050.940000000061</v>
      </c>
      <c r="L256" s="14">
        <f>SUM(H$7:H256)+SUM(J$7:J256)</f>
        <v>125759.06000000014</v>
      </c>
      <c r="M256" s="14">
        <f t="shared" si="122"/>
        <v>74240.939999999857</v>
      </c>
      <c r="O256" s="6">
        <f t="shared" si="104"/>
        <v>62524.50999999998</v>
      </c>
      <c r="P256" s="11">
        <f t="shared" si="105"/>
        <v>3.500000000000001E-2</v>
      </c>
      <c r="Q256" s="2">
        <f t="shared" si="113"/>
        <v>111</v>
      </c>
      <c r="S256" s="8">
        <f t="shared" si="114"/>
        <v>52142</v>
      </c>
      <c r="T256" s="16">
        <f t="shared" si="125"/>
        <v>182.36</v>
      </c>
      <c r="U256" s="16">
        <f t="shared" si="115"/>
        <v>477.84000000000003</v>
      </c>
      <c r="V256" s="16">
        <f t="shared" si="132"/>
        <v>660.2</v>
      </c>
      <c r="W256" s="14">
        <f>IF(MONTH(S256)=12,MAX(0,MIN(12*CuotaTipoFijo-12*V256,Z255-U256)),0)</f>
        <v>0</v>
      </c>
      <c r="X256" s="14">
        <f>SUM(T$7:T256)</f>
        <v>46066.269999999982</v>
      </c>
      <c r="Y256" s="14">
        <f>SUM(U$7:U256)+SUM(W$7:W256)</f>
        <v>137953.33000000002</v>
      </c>
      <c r="Z256" s="14">
        <f t="shared" si="103"/>
        <v>62046.669999999984</v>
      </c>
    </row>
    <row r="257" spans="2:26" x14ac:dyDescent="0.25">
      <c r="B257" s="6">
        <f t="shared" si="119"/>
        <v>74240.939999999857</v>
      </c>
      <c r="C257" s="11">
        <f t="shared" si="120"/>
        <v>0.02</v>
      </c>
      <c r="D257" s="2">
        <f t="shared" si="121"/>
        <v>110</v>
      </c>
      <c r="F257" s="8">
        <f t="shared" si="110"/>
        <v>52173</v>
      </c>
      <c r="G257" s="16">
        <f t="shared" si="99"/>
        <v>123.73</v>
      </c>
      <c r="H257" s="16">
        <f t="shared" si="111"/>
        <v>615.51</v>
      </c>
      <c r="I257" s="16">
        <f t="shared" si="112"/>
        <v>739.24</v>
      </c>
      <c r="J257" s="14">
        <v>0</v>
      </c>
      <c r="K257" s="14">
        <f>SUM(G$7:G257)</f>
        <v>59174.670000000064</v>
      </c>
      <c r="L257" s="14">
        <f>SUM(H$7:H257)+SUM(J$7:J257)</f>
        <v>126374.57000000014</v>
      </c>
      <c r="M257" s="14">
        <f t="shared" si="122"/>
        <v>73625.429999999862</v>
      </c>
      <c r="O257" s="6">
        <f t="shared" si="104"/>
        <v>62046.669999999984</v>
      </c>
      <c r="P257" s="11">
        <f t="shared" si="105"/>
        <v>3.500000000000001E-2</v>
      </c>
      <c r="Q257" s="2">
        <f t="shared" si="113"/>
        <v>110</v>
      </c>
      <c r="S257" s="8">
        <f t="shared" si="114"/>
        <v>52173</v>
      </c>
      <c r="T257" s="16">
        <f t="shared" si="125"/>
        <v>180.97</v>
      </c>
      <c r="U257" s="16">
        <f t="shared" si="115"/>
        <v>479.23</v>
      </c>
      <c r="V257" s="16">
        <f t="shared" si="132"/>
        <v>660.2</v>
      </c>
      <c r="W257" s="14">
        <f>IF(MONTH(S257)=12,MAX(0,MIN(12*CuotaTipoFijo-12*V257,Z256-U257)),0)</f>
        <v>0</v>
      </c>
      <c r="X257" s="14">
        <f>SUM(T$7:T257)</f>
        <v>46247.239999999983</v>
      </c>
      <c r="Y257" s="14">
        <f>SUM(U$7:U257)+SUM(W$7:W257)</f>
        <v>138432.56</v>
      </c>
      <c r="Z257" s="14">
        <f t="shared" si="103"/>
        <v>61567.44</v>
      </c>
    </row>
    <row r="258" spans="2:26" x14ac:dyDescent="0.25">
      <c r="B258" s="6">
        <f t="shared" si="119"/>
        <v>73625.429999999862</v>
      </c>
      <c r="C258" s="11">
        <f t="shared" si="120"/>
        <v>0.02</v>
      </c>
      <c r="D258" s="2">
        <f t="shared" si="121"/>
        <v>109</v>
      </c>
      <c r="F258" s="8">
        <f t="shared" si="110"/>
        <v>52203</v>
      </c>
      <c r="G258" s="16">
        <f t="shared" si="99"/>
        <v>122.71</v>
      </c>
      <c r="H258" s="16">
        <f t="shared" si="111"/>
        <v>616.53</v>
      </c>
      <c r="I258" s="16">
        <f t="shared" si="112"/>
        <v>739.24</v>
      </c>
      <c r="J258" s="14">
        <v>0</v>
      </c>
      <c r="K258" s="14">
        <f>SUM(G$7:G258)</f>
        <v>59297.380000000063</v>
      </c>
      <c r="L258" s="14">
        <f>SUM(H$7:H258)+SUM(J$7:J258)</f>
        <v>126991.10000000014</v>
      </c>
      <c r="M258" s="14">
        <f t="shared" si="122"/>
        <v>73008.899999999863</v>
      </c>
      <c r="O258" s="6">
        <f t="shared" si="104"/>
        <v>61567.44</v>
      </c>
      <c r="P258" s="11">
        <f t="shared" si="105"/>
        <v>3.500000000000001E-2</v>
      </c>
      <c r="Q258" s="2">
        <f t="shared" si="113"/>
        <v>109</v>
      </c>
      <c r="S258" s="8">
        <f t="shared" si="114"/>
        <v>52203</v>
      </c>
      <c r="T258" s="16">
        <f t="shared" si="125"/>
        <v>179.57</v>
      </c>
      <c r="U258" s="16">
        <f t="shared" si="115"/>
        <v>480.63000000000005</v>
      </c>
      <c r="V258" s="16">
        <f t="shared" si="132"/>
        <v>660.2</v>
      </c>
      <c r="W258" s="32">
        <f>IF(MONTH(S258)=12,MAX(0,MIN(12*CuotaTipoFijo-12*V258,Z257-U258)),0)</f>
        <v>948.48000000000047</v>
      </c>
      <c r="X258" s="14">
        <f>SUM(T$7:T258)</f>
        <v>46426.809999999983</v>
      </c>
      <c r="Y258" s="14">
        <f>SUM(U$7:U258)+SUM(W$7:W258)</f>
        <v>139861.67000000001</v>
      </c>
      <c r="Z258" s="14">
        <f t="shared" si="103"/>
        <v>60138.329999999987</v>
      </c>
    </row>
    <row r="259" spans="2:26" x14ac:dyDescent="0.25">
      <c r="B259" s="6">
        <f t="shared" si="119"/>
        <v>73008.899999999863</v>
      </c>
      <c r="C259" s="11">
        <f t="shared" si="120"/>
        <v>0.02</v>
      </c>
      <c r="D259" s="2">
        <f t="shared" si="121"/>
        <v>108</v>
      </c>
      <c r="F259" s="8">
        <f t="shared" si="110"/>
        <v>52234</v>
      </c>
      <c r="G259" s="16">
        <f t="shared" si="99"/>
        <v>121.68</v>
      </c>
      <c r="H259" s="16">
        <f t="shared" si="111"/>
        <v>617.55999999999995</v>
      </c>
      <c r="I259" s="16">
        <f t="shared" si="112"/>
        <v>739.24</v>
      </c>
      <c r="J259" s="14">
        <v>0</v>
      </c>
      <c r="K259" s="14">
        <f>SUM(G$7:G259)</f>
        <v>59419.060000000063</v>
      </c>
      <c r="L259" s="14">
        <f>SUM(H$7:H259)+SUM(J$7:J259)</f>
        <v>127608.66000000013</v>
      </c>
      <c r="M259" s="14">
        <f t="shared" si="122"/>
        <v>72391.339999999866</v>
      </c>
      <c r="O259" s="6">
        <f t="shared" si="104"/>
        <v>60138.329999999987</v>
      </c>
      <c r="P259" s="11">
        <f t="shared" si="105"/>
        <v>3.6500000000000012E-2</v>
      </c>
      <c r="Q259" s="2">
        <f t="shared" si="113"/>
        <v>108</v>
      </c>
      <c r="S259" s="8">
        <f t="shared" si="114"/>
        <v>52234</v>
      </c>
      <c r="T259" s="21">
        <f t="shared" si="125"/>
        <v>182.92</v>
      </c>
      <c r="U259" s="21">
        <f t="shared" ref="U259:U322" si="133">IFERROR(ROUND(-CUMPRINC(P259/12,Q259,O259,1,1,0),2),0)</f>
        <v>471.21</v>
      </c>
      <c r="V259" s="21">
        <f t="shared" ref="V259:V322" si="134">T259+U259</f>
        <v>654.13</v>
      </c>
      <c r="W259" s="14">
        <f>IF(MONTH(S259)=12,MAX(0,MIN(12*CuotaTipoFijo-12*V259,Z258-U259)),0)</f>
        <v>0</v>
      </c>
      <c r="X259" s="14">
        <f>SUM(T$7:T259)</f>
        <v>46609.729999999981</v>
      </c>
      <c r="Y259" s="14">
        <f>SUM(U$7:U259)+SUM(W$7:W259)</f>
        <v>140332.88000000003</v>
      </c>
      <c r="Z259" s="14">
        <f t="shared" si="103"/>
        <v>59667.119999999966</v>
      </c>
    </row>
    <row r="260" spans="2:26" x14ac:dyDescent="0.25">
      <c r="B260" s="6">
        <f t="shared" si="119"/>
        <v>72391.339999999866</v>
      </c>
      <c r="C260" s="11">
        <f t="shared" si="120"/>
        <v>0.02</v>
      </c>
      <c r="D260" s="2">
        <f t="shared" si="121"/>
        <v>107</v>
      </c>
      <c r="F260" s="8">
        <f t="shared" si="110"/>
        <v>52265</v>
      </c>
      <c r="G260" s="16">
        <f t="shared" si="99"/>
        <v>120.65</v>
      </c>
      <c r="H260" s="16">
        <f t="shared" si="111"/>
        <v>618.59</v>
      </c>
      <c r="I260" s="16">
        <f t="shared" si="112"/>
        <v>739.24</v>
      </c>
      <c r="J260" s="14">
        <v>0</v>
      </c>
      <c r="K260" s="14">
        <f>SUM(G$7:G260)</f>
        <v>59539.710000000065</v>
      </c>
      <c r="L260" s="14">
        <f>SUM(H$7:H260)+SUM(J$7:J260)</f>
        <v>128227.25000000013</v>
      </c>
      <c r="M260" s="14">
        <f t="shared" si="122"/>
        <v>71772.749999999869</v>
      </c>
      <c r="O260" s="6">
        <f t="shared" si="104"/>
        <v>59667.119999999966</v>
      </c>
      <c r="P260" s="11">
        <f t="shared" si="105"/>
        <v>3.6500000000000012E-2</v>
      </c>
      <c r="Q260" s="2">
        <f t="shared" si="113"/>
        <v>107</v>
      </c>
      <c r="S260" s="8">
        <f t="shared" si="114"/>
        <v>52265</v>
      </c>
      <c r="T260" s="16">
        <f t="shared" si="125"/>
        <v>181.49</v>
      </c>
      <c r="U260" s="16">
        <f t="shared" si="115"/>
        <v>472.64</v>
      </c>
      <c r="V260" s="16">
        <f t="shared" ref="V260:V323" si="135">V259</f>
        <v>654.13</v>
      </c>
      <c r="W260" s="14">
        <f>IF(MONTH(S260)=12,MAX(0,MIN(12*CuotaTipoFijo-12*V260,Z259-U260)),0)</f>
        <v>0</v>
      </c>
      <c r="X260" s="14">
        <f>SUM(T$7:T260)</f>
        <v>46791.219999999979</v>
      </c>
      <c r="Y260" s="14">
        <f>SUM(U$7:U260)+SUM(W$7:W260)</f>
        <v>140805.52000000002</v>
      </c>
      <c r="Z260" s="14">
        <f t="shared" si="103"/>
        <v>59194.479999999981</v>
      </c>
    </row>
    <row r="261" spans="2:26" x14ac:dyDescent="0.25">
      <c r="B261" s="6">
        <f t="shared" si="119"/>
        <v>71772.749999999869</v>
      </c>
      <c r="C261" s="11">
        <f t="shared" si="120"/>
        <v>0.02</v>
      </c>
      <c r="D261" s="2">
        <f t="shared" si="121"/>
        <v>106</v>
      </c>
      <c r="F261" s="8">
        <f t="shared" si="110"/>
        <v>52293</v>
      </c>
      <c r="G261" s="16">
        <f t="shared" si="99"/>
        <v>119.62</v>
      </c>
      <c r="H261" s="16">
        <f t="shared" si="111"/>
        <v>619.62</v>
      </c>
      <c r="I261" s="16">
        <f t="shared" si="112"/>
        <v>739.24</v>
      </c>
      <c r="J261" s="14">
        <v>0</v>
      </c>
      <c r="K261" s="14">
        <f>SUM(G$7:G261)</f>
        <v>59659.330000000067</v>
      </c>
      <c r="L261" s="14">
        <f>SUM(H$7:H261)+SUM(J$7:J261)</f>
        <v>128846.87000000013</v>
      </c>
      <c r="M261" s="14">
        <f t="shared" si="122"/>
        <v>71153.129999999874</v>
      </c>
      <c r="O261" s="6">
        <f t="shared" si="104"/>
        <v>59194.479999999981</v>
      </c>
      <c r="P261" s="11">
        <f t="shared" si="105"/>
        <v>3.6500000000000012E-2</v>
      </c>
      <c r="Q261" s="2">
        <f t="shared" si="113"/>
        <v>106</v>
      </c>
      <c r="S261" s="8">
        <f t="shared" si="114"/>
        <v>52293</v>
      </c>
      <c r="T261" s="16">
        <f t="shared" si="125"/>
        <v>180.05</v>
      </c>
      <c r="U261" s="16">
        <f t="shared" si="115"/>
        <v>474.08</v>
      </c>
      <c r="V261" s="16">
        <f t="shared" si="135"/>
        <v>654.13</v>
      </c>
      <c r="W261" s="14">
        <f>IF(MONTH(S261)=12,MAX(0,MIN(12*CuotaTipoFijo-12*V261,Z260-U261)),0)</f>
        <v>0</v>
      </c>
      <c r="X261" s="14">
        <f>SUM(T$7:T261)</f>
        <v>46971.269999999982</v>
      </c>
      <c r="Y261" s="14">
        <f>SUM(U$7:U261)+SUM(W$7:W261)</f>
        <v>141279.60000000003</v>
      </c>
      <c r="Z261" s="14">
        <f t="shared" si="103"/>
        <v>58720.399999999965</v>
      </c>
    </row>
    <row r="262" spans="2:26" x14ac:dyDescent="0.25">
      <c r="B262" s="6">
        <f t="shared" si="119"/>
        <v>71153.129999999874</v>
      </c>
      <c r="C262" s="11">
        <f t="shared" si="120"/>
        <v>0.02</v>
      </c>
      <c r="D262" s="2">
        <f t="shared" si="121"/>
        <v>105</v>
      </c>
      <c r="F262" s="8">
        <f t="shared" si="110"/>
        <v>52324</v>
      </c>
      <c r="G262" s="16">
        <f t="shared" si="99"/>
        <v>118.59</v>
      </c>
      <c r="H262" s="16">
        <f t="shared" si="111"/>
        <v>620.65</v>
      </c>
      <c r="I262" s="16">
        <f t="shared" si="112"/>
        <v>739.24</v>
      </c>
      <c r="J262" s="14">
        <v>0</v>
      </c>
      <c r="K262" s="14">
        <f>SUM(G$7:G262)</f>
        <v>59777.920000000064</v>
      </c>
      <c r="L262" s="14">
        <f>SUM(H$7:H262)+SUM(J$7:J262)</f>
        <v>129467.52000000012</v>
      </c>
      <c r="M262" s="14">
        <f t="shared" si="122"/>
        <v>70532.47999999988</v>
      </c>
      <c r="O262" s="6">
        <f t="shared" si="104"/>
        <v>58720.399999999965</v>
      </c>
      <c r="P262" s="11">
        <f t="shared" si="105"/>
        <v>3.6500000000000012E-2</v>
      </c>
      <c r="Q262" s="2">
        <f t="shared" si="113"/>
        <v>105</v>
      </c>
      <c r="S262" s="8">
        <f t="shared" si="114"/>
        <v>52324</v>
      </c>
      <c r="T262" s="16">
        <f t="shared" si="125"/>
        <v>178.61</v>
      </c>
      <c r="U262" s="16">
        <f t="shared" si="115"/>
        <v>475.52</v>
      </c>
      <c r="V262" s="16">
        <f t="shared" si="135"/>
        <v>654.13</v>
      </c>
      <c r="W262" s="14">
        <f>IF(MONTH(S262)=12,MAX(0,MIN(12*CuotaTipoFijo-12*V262,Z261-U262)),0)</f>
        <v>0</v>
      </c>
      <c r="X262" s="14">
        <f>SUM(T$7:T262)</f>
        <v>47149.879999999983</v>
      </c>
      <c r="Y262" s="14">
        <f>SUM(U$7:U262)+SUM(W$7:W262)</f>
        <v>141755.12000000002</v>
      </c>
      <c r="Z262" s="14">
        <f t="shared" si="103"/>
        <v>58244.879999999976</v>
      </c>
    </row>
    <row r="263" spans="2:26" x14ac:dyDescent="0.25">
      <c r="B263" s="6">
        <f t="shared" si="119"/>
        <v>70532.47999999988</v>
      </c>
      <c r="C263" s="11">
        <f t="shared" si="120"/>
        <v>0.02</v>
      </c>
      <c r="D263" s="2">
        <f t="shared" si="121"/>
        <v>104</v>
      </c>
      <c r="F263" s="8">
        <f t="shared" si="110"/>
        <v>52354</v>
      </c>
      <c r="G263" s="16">
        <f t="shared" ref="G263:G326" si="136">IFERROR(ROUND(-CUMIPMT(C263/12,D263,B263,1,1,0),2),0)</f>
        <v>117.55</v>
      </c>
      <c r="H263" s="16">
        <f t="shared" si="111"/>
        <v>621.69000000000005</v>
      </c>
      <c r="I263" s="16">
        <f t="shared" si="112"/>
        <v>739.24</v>
      </c>
      <c r="J263" s="14">
        <v>0</v>
      </c>
      <c r="K263" s="14">
        <f>SUM(G$7:G263)</f>
        <v>59895.470000000067</v>
      </c>
      <c r="L263" s="14">
        <f>SUM(H$7:H263)+SUM(J$7:J263)</f>
        <v>130089.21000000012</v>
      </c>
      <c r="M263" s="14">
        <f t="shared" si="122"/>
        <v>69910.789999999877</v>
      </c>
      <c r="O263" s="6">
        <f t="shared" si="104"/>
        <v>58244.879999999976</v>
      </c>
      <c r="P263" s="11">
        <f t="shared" si="105"/>
        <v>3.6500000000000012E-2</v>
      </c>
      <c r="Q263" s="2">
        <f t="shared" si="113"/>
        <v>104</v>
      </c>
      <c r="S263" s="8">
        <f t="shared" si="114"/>
        <v>52354</v>
      </c>
      <c r="T263" s="16">
        <f t="shared" si="125"/>
        <v>177.16</v>
      </c>
      <c r="U263" s="16">
        <f t="shared" si="115"/>
        <v>476.97</v>
      </c>
      <c r="V263" s="16">
        <f t="shared" si="135"/>
        <v>654.13</v>
      </c>
      <c r="W263" s="14">
        <f>IF(MONTH(S263)=12,MAX(0,MIN(12*CuotaTipoFijo-12*V263,Z262-U263)),0)</f>
        <v>0</v>
      </c>
      <c r="X263" s="14">
        <f>SUM(T$7:T263)</f>
        <v>47327.039999999986</v>
      </c>
      <c r="Y263" s="14">
        <f>SUM(U$7:U263)+SUM(W$7:W263)</f>
        <v>142232.09000000003</v>
      </c>
      <c r="Z263" s="14">
        <f t="shared" ref="Z263:Z326" si="137">$B$7-Y263</f>
        <v>57767.909999999974</v>
      </c>
    </row>
    <row r="264" spans="2:26" x14ac:dyDescent="0.25">
      <c r="B264" s="6">
        <f t="shared" si="119"/>
        <v>69910.789999999877</v>
      </c>
      <c r="C264" s="11">
        <f t="shared" si="120"/>
        <v>0.02</v>
      </c>
      <c r="D264" s="2">
        <f t="shared" si="121"/>
        <v>103</v>
      </c>
      <c r="F264" s="8">
        <f t="shared" si="110"/>
        <v>52385</v>
      </c>
      <c r="G264" s="16">
        <f t="shared" si="136"/>
        <v>116.52</v>
      </c>
      <c r="H264" s="16">
        <f t="shared" si="111"/>
        <v>622.72</v>
      </c>
      <c r="I264" s="16">
        <f t="shared" si="112"/>
        <v>739.24</v>
      </c>
      <c r="J264" s="14">
        <v>0</v>
      </c>
      <c r="K264" s="14">
        <f>SUM(G$7:G264)</f>
        <v>60011.990000000063</v>
      </c>
      <c r="L264" s="14">
        <f>SUM(H$7:H264)+SUM(J$7:J264)</f>
        <v>130711.93000000012</v>
      </c>
      <c r="M264" s="14">
        <f t="shared" si="122"/>
        <v>69288.069999999876</v>
      </c>
      <c r="O264" s="6">
        <f t="shared" ref="O264:O327" si="138">Z263</f>
        <v>57767.909999999974</v>
      </c>
      <c r="P264" s="11">
        <f t="shared" ref="P264:P327" si="139">IF(MONTH(S264)=1,MIN(IntMax,P263+CambioIntAnual),P263)</f>
        <v>3.6500000000000012E-2</v>
      </c>
      <c r="Q264" s="2">
        <f t="shared" si="113"/>
        <v>103</v>
      </c>
      <c r="S264" s="8">
        <f t="shared" si="114"/>
        <v>52385</v>
      </c>
      <c r="T264" s="16">
        <f t="shared" si="125"/>
        <v>175.71</v>
      </c>
      <c r="U264" s="16">
        <f t="shared" si="115"/>
        <v>478.41999999999996</v>
      </c>
      <c r="V264" s="16">
        <f t="shared" si="135"/>
        <v>654.13</v>
      </c>
      <c r="W264" s="14">
        <f>IF(MONTH(S264)=12,MAX(0,MIN(12*CuotaTipoFijo-12*V264,Z263-U264)),0)</f>
        <v>0</v>
      </c>
      <c r="X264" s="14">
        <f>SUM(T$7:T264)</f>
        <v>47502.749999999985</v>
      </c>
      <c r="Y264" s="14">
        <f>SUM(U$7:U264)+SUM(W$7:W264)</f>
        <v>142710.51000000004</v>
      </c>
      <c r="Z264" s="14">
        <f t="shared" si="137"/>
        <v>57289.489999999962</v>
      </c>
    </row>
    <row r="265" spans="2:26" x14ac:dyDescent="0.25">
      <c r="B265" s="6">
        <f t="shared" si="119"/>
        <v>69288.069999999876</v>
      </c>
      <c r="C265" s="11">
        <f t="shared" si="120"/>
        <v>0.02</v>
      </c>
      <c r="D265" s="2">
        <f t="shared" si="121"/>
        <v>102</v>
      </c>
      <c r="F265" s="8">
        <f t="shared" ref="F265:F328" si="140">DATE(YEAR(F264),MONTH(F264)+1,DAY(F264))</f>
        <v>52415</v>
      </c>
      <c r="G265" s="16">
        <f t="shared" si="136"/>
        <v>115.48</v>
      </c>
      <c r="H265" s="16">
        <f t="shared" ref="H265:H328" si="141">I265-G265</f>
        <v>623.76</v>
      </c>
      <c r="I265" s="16">
        <f t="shared" ref="I265:I328" si="142">I264</f>
        <v>739.24</v>
      </c>
      <c r="J265" s="14">
        <v>0</v>
      </c>
      <c r="K265" s="14">
        <f>SUM(G$7:G265)</f>
        <v>60127.470000000067</v>
      </c>
      <c r="L265" s="14">
        <f>SUM(H$7:H265)+SUM(J$7:J265)</f>
        <v>131335.69000000012</v>
      </c>
      <c r="M265" s="14">
        <f t="shared" si="122"/>
        <v>68664.309999999881</v>
      </c>
      <c r="O265" s="6">
        <f t="shared" si="138"/>
        <v>57289.489999999962</v>
      </c>
      <c r="P265" s="11">
        <f t="shared" si="139"/>
        <v>3.6500000000000012E-2</v>
      </c>
      <c r="Q265" s="2">
        <f t="shared" ref="Q265:Q328" si="143">Q264-1</f>
        <v>102</v>
      </c>
      <c r="S265" s="8">
        <f t="shared" ref="S265:S328" si="144">DATE(YEAR(S264),MONTH(S264)+1,DAY(S264))</f>
        <v>52415</v>
      </c>
      <c r="T265" s="16">
        <f t="shared" si="125"/>
        <v>174.26</v>
      </c>
      <c r="U265" s="16">
        <f t="shared" ref="U265:U328" si="145">V265-T265</f>
        <v>479.87</v>
      </c>
      <c r="V265" s="16">
        <f t="shared" si="135"/>
        <v>654.13</v>
      </c>
      <c r="W265" s="14">
        <f>IF(MONTH(S265)=12,MAX(0,MIN(12*CuotaTipoFijo-12*V265,Z264-U265)),0)</f>
        <v>0</v>
      </c>
      <c r="X265" s="14">
        <f>SUM(T$7:T265)</f>
        <v>47677.009999999987</v>
      </c>
      <c r="Y265" s="14">
        <f>SUM(U$7:U265)+SUM(W$7:W265)</f>
        <v>143190.38000000003</v>
      </c>
      <c r="Z265" s="14">
        <f t="shared" si="137"/>
        <v>56809.619999999966</v>
      </c>
    </row>
    <row r="266" spans="2:26" x14ac:dyDescent="0.25">
      <c r="B266" s="6">
        <f t="shared" si="119"/>
        <v>68664.309999999881</v>
      </c>
      <c r="C266" s="11">
        <f t="shared" si="120"/>
        <v>0.02</v>
      </c>
      <c r="D266" s="2">
        <f t="shared" si="121"/>
        <v>101</v>
      </c>
      <c r="F266" s="8">
        <f t="shared" si="140"/>
        <v>52446</v>
      </c>
      <c r="G266" s="16">
        <f t="shared" si="136"/>
        <v>114.44</v>
      </c>
      <c r="H266" s="16">
        <f t="shared" si="141"/>
        <v>624.79999999999995</v>
      </c>
      <c r="I266" s="16">
        <f t="shared" si="142"/>
        <v>739.24</v>
      </c>
      <c r="J266" s="14">
        <v>0</v>
      </c>
      <c r="K266" s="14">
        <f>SUM(G$7:G266)</f>
        <v>60241.910000000069</v>
      </c>
      <c r="L266" s="14">
        <f>SUM(H$7:H266)+SUM(J$7:J266)</f>
        <v>131960.49000000011</v>
      </c>
      <c r="M266" s="14">
        <f t="shared" si="122"/>
        <v>68039.509999999893</v>
      </c>
      <c r="O266" s="6">
        <f t="shared" si="138"/>
        <v>56809.619999999966</v>
      </c>
      <c r="P266" s="11">
        <f t="shared" si="139"/>
        <v>3.6500000000000012E-2</v>
      </c>
      <c r="Q266" s="2">
        <f t="shared" si="143"/>
        <v>101</v>
      </c>
      <c r="S266" s="8">
        <f t="shared" si="144"/>
        <v>52446</v>
      </c>
      <c r="T266" s="16">
        <f t="shared" si="125"/>
        <v>172.8</v>
      </c>
      <c r="U266" s="16">
        <f t="shared" si="145"/>
        <v>481.33</v>
      </c>
      <c r="V266" s="16">
        <f t="shared" si="135"/>
        <v>654.13</v>
      </c>
      <c r="W266" s="14">
        <f>IF(MONTH(S266)=12,MAX(0,MIN(12*CuotaTipoFijo-12*V266,Z265-U266)),0)</f>
        <v>0</v>
      </c>
      <c r="X266" s="14">
        <f>SUM(T$7:T266)</f>
        <v>47849.80999999999</v>
      </c>
      <c r="Y266" s="14">
        <f>SUM(U$7:U266)+SUM(W$7:W266)</f>
        <v>143671.71000000002</v>
      </c>
      <c r="Z266" s="14">
        <f t="shared" si="137"/>
        <v>56328.289999999979</v>
      </c>
    </row>
    <row r="267" spans="2:26" x14ac:dyDescent="0.25">
      <c r="B267" s="6">
        <f t="shared" si="119"/>
        <v>68039.509999999893</v>
      </c>
      <c r="C267" s="11">
        <f t="shared" si="120"/>
        <v>0.02</v>
      </c>
      <c r="D267" s="2">
        <f t="shared" si="121"/>
        <v>100</v>
      </c>
      <c r="F267" s="8">
        <f t="shared" si="140"/>
        <v>52477</v>
      </c>
      <c r="G267" s="16">
        <f t="shared" si="136"/>
        <v>113.4</v>
      </c>
      <c r="H267" s="16">
        <f t="shared" si="141"/>
        <v>625.84</v>
      </c>
      <c r="I267" s="16">
        <f t="shared" si="142"/>
        <v>739.24</v>
      </c>
      <c r="J267" s="14">
        <v>0</v>
      </c>
      <c r="K267" s="14">
        <f>SUM(G$7:G267)</f>
        <v>60355.31000000007</v>
      </c>
      <c r="L267" s="14">
        <f>SUM(H$7:H267)+SUM(J$7:J267)</f>
        <v>132586.3300000001</v>
      </c>
      <c r="M267" s="14">
        <f t="shared" si="122"/>
        <v>67413.669999999896</v>
      </c>
      <c r="O267" s="6">
        <f t="shared" si="138"/>
        <v>56328.289999999979</v>
      </c>
      <c r="P267" s="11">
        <f t="shared" si="139"/>
        <v>3.6500000000000012E-2</v>
      </c>
      <c r="Q267" s="2">
        <f t="shared" si="143"/>
        <v>100</v>
      </c>
      <c r="S267" s="8">
        <f t="shared" si="144"/>
        <v>52477</v>
      </c>
      <c r="T267" s="16">
        <f t="shared" si="125"/>
        <v>171.33</v>
      </c>
      <c r="U267" s="16">
        <f t="shared" si="145"/>
        <v>482.79999999999995</v>
      </c>
      <c r="V267" s="16">
        <f t="shared" si="135"/>
        <v>654.13</v>
      </c>
      <c r="W267" s="14">
        <f>IF(MONTH(S267)=12,MAX(0,MIN(12*CuotaTipoFijo-12*V267,Z266-U267)),0)</f>
        <v>0</v>
      </c>
      <c r="X267" s="14">
        <f>SUM(T$7:T267)</f>
        <v>48021.139999999992</v>
      </c>
      <c r="Y267" s="14">
        <f>SUM(U$7:U267)+SUM(W$7:W267)</f>
        <v>144154.51000000004</v>
      </c>
      <c r="Z267" s="14">
        <f t="shared" si="137"/>
        <v>55845.489999999962</v>
      </c>
    </row>
    <row r="268" spans="2:26" x14ac:dyDescent="0.25">
      <c r="B268" s="6">
        <f t="shared" si="119"/>
        <v>67413.669999999896</v>
      </c>
      <c r="C268" s="11">
        <f t="shared" si="120"/>
        <v>0.02</v>
      </c>
      <c r="D268" s="2">
        <f t="shared" si="121"/>
        <v>99</v>
      </c>
      <c r="F268" s="8">
        <f t="shared" si="140"/>
        <v>52507</v>
      </c>
      <c r="G268" s="16">
        <f t="shared" si="136"/>
        <v>112.36</v>
      </c>
      <c r="H268" s="16">
        <f t="shared" si="141"/>
        <v>626.88</v>
      </c>
      <c r="I268" s="16">
        <f t="shared" si="142"/>
        <v>739.24</v>
      </c>
      <c r="J268" s="14">
        <v>0</v>
      </c>
      <c r="K268" s="14">
        <f>SUM(G$7:G268)</f>
        <v>60467.670000000071</v>
      </c>
      <c r="L268" s="14">
        <f>SUM(H$7:H268)+SUM(J$7:J268)</f>
        <v>133213.21000000011</v>
      </c>
      <c r="M268" s="14">
        <f t="shared" si="122"/>
        <v>66786.789999999892</v>
      </c>
      <c r="O268" s="6">
        <f t="shared" si="138"/>
        <v>55845.489999999962</v>
      </c>
      <c r="P268" s="11">
        <f t="shared" si="139"/>
        <v>3.6500000000000012E-2</v>
      </c>
      <c r="Q268" s="2">
        <f t="shared" si="143"/>
        <v>99</v>
      </c>
      <c r="S268" s="8">
        <f t="shared" si="144"/>
        <v>52507</v>
      </c>
      <c r="T268" s="16">
        <f t="shared" si="125"/>
        <v>169.86</v>
      </c>
      <c r="U268" s="16">
        <f t="shared" si="145"/>
        <v>484.27</v>
      </c>
      <c r="V268" s="16">
        <f t="shared" si="135"/>
        <v>654.13</v>
      </c>
      <c r="W268" s="14">
        <f>IF(MONTH(S268)=12,MAX(0,MIN(12*CuotaTipoFijo-12*V268,Z267-U268)),0)</f>
        <v>0</v>
      </c>
      <c r="X268" s="14">
        <f>SUM(T$7:T268)</f>
        <v>48190.999999999993</v>
      </c>
      <c r="Y268" s="14">
        <f>SUM(U$7:U268)+SUM(W$7:W268)</f>
        <v>144638.78000000003</v>
      </c>
      <c r="Z268" s="14">
        <f t="shared" si="137"/>
        <v>55361.219999999972</v>
      </c>
    </row>
    <row r="269" spans="2:26" x14ac:dyDescent="0.25">
      <c r="B269" s="6">
        <f t="shared" si="119"/>
        <v>66786.789999999892</v>
      </c>
      <c r="C269" s="11">
        <f t="shared" si="120"/>
        <v>0.02</v>
      </c>
      <c r="D269" s="2">
        <f t="shared" si="121"/>
        <v>98</v>
      </c>
      <c r="F269" s="8">
        <f t="shared" si="140"/>
        <v>52538</v>
      </c>
      <c r="G269" s="16">
        <f t="shared" si="136"/>
        <v>111.31</v>
      </c>
      <c r="H269" s="16">
        <f t="shared" si="141"/>
        <v>627.93000000000006</v>
      </c>
      <c r="I269" s="16">
        <f t="shared" si="142"/>
        <v>739.24</v>
      </c>
      <c r="J269" s="14">
        <v>0</v>
      </c>
      <c r="K269" s="14">
        <f>SUM(G$7:G269)</f>
        <v>60578.980000000069</v>
      </c>
      <c r="L269" s="14">
        <f>SUM(H$7:H269)+SUM(J$7:J269)</f>
        <v>133841.1400000001</v>
      </c>
      <c r="M269" s="14">
        <f t="shared" si="122"/>
        <v>66158.859999999899</v>
      </c>
      <c r="O269" s="6">
        <f t="shared" si="138"/>
        <v>55361.219999999972</v>
      </c>
      <c r="P269" s="11">
        <f t="shared" si="139"/>
        <v>3.6500000000000012E-2</v>
      </c>
      <c r="Q269" s="2">
        <f t="shared" si="143"/>
        <v>98</v>
      </c>
      <c r="S269" s="8">
        <f t="shared" si="144"/>
        <v>52538</v>
      </c>
      <c r="T269" s="16">
        <f t="shared" si="125"/>
        <v>168.39</v>
      </c>
      <c r="U269" s="16">
        <f t="shared" si="145"/>
        <v>485.74</v>
      </c>
      <c r="V269" s="16">
        <f t="shared" si="135"/>
        <v>654.13</v>
      </c>
      <c r="W269" s="14">
        <f>IF(MONTH(S269)=12,MAX(0,MIN(12*CuotaTipoFijo-12*V269,Z268-U269)),0)</f>
        <v>0</v>
      </c>
      <c r="X269" s="14">
        <f>SUM(T$7:T269)</f>
        <v>48359.389999999992</v>
      </c>
      <c r="Y269" s="14">
        <f>SUM(U$7:U269)+SUM(W$7:W269)</f>
        <v>145124.52000000005</v>
      </c>
      <c r="Z269" s="14">
        <f t="shared" si="137"/>
        <v>54875.479999999952</v>
      </c>
    </row>
    <row r="270" spans="2:26" x14ac:dyDescent="0.25">
      <c r="B270" s="6">
        <f t="shared" si="119"/>
        <v>66158.859999999899</v>
      </c>
      <c r="C270" s="11">
        <f t="shared" si="120"/>
        <v>0.02</v>
      </c>
      <c r="D270" s="2">
        <f t="shared" si="121"/>
        <v>97</v>
      </c>
      <c r="F270" s="8">
        <f t="shared" si="140"/>
        <v>52568</v>
      </c>
      <c r="G270" s="16">
        <f t="shared" si="136"/>
        <v>110.26</v>
      </c>
      <c r="H270" s="16">
        <f t="shared" si="141"/>
        <v>628.98</v>
      </c>
      <c r="I270" s="16">
        <f t="shared" si="142"/>
        <v>739.24</v>
      </c>
      <c r="J270" s="14">
        <v>0</v>
      </c>
      <c r="K270" s="14">
        <f>SUM(G$7:G270)</f>
        <v>60689.240000000071</v>
      </c>
      <c r="L270" s="14">
        <f>SUM(H$7:H270)+SUM(J$7:J270)</f>
        <v>134470.12000000011</v>
      </c>
      <c r="M270" s="14">
        <f t="shared" si="122"/>
        <v>65529.879999999888</v>
      </c>
      <c r="O270" s="6">
        <f t="shared" si="138"/>
        <v>54875.479999999952</v>
      </c>
      <c r="P270" s="11">
        <f t="shared" si="139"/>
        <v>3.6500000000000012E-2</v>
      </c>
      <c r="Q270" s="2">
        <f t="shared" si="143"/>
        <v>97</v>
      </c>
      <c r="S270" s="8">
        <f t="shared" si="144"/>
        <v>52568</v>
      </c>
      <c r="T270" s="16">
        <f t="shared" si="125"/>
        <v>166.91</v>
      </c>
      <c r="U270" s="16">
        <f t="shared" si="145"/>
        <v>487.22</v>
      </c>
      <c r="V270" s="16">
        <f t="shared" si="135"/>
        <v>654.13</v>
      </c>
      <c r="W270" s="32">
        <f>IF(MONTH(S270)=12,MAX(0,MIN(12*CuotaTipoFijo-12*V270,Z269-U270)),0)</f>
        <v>1021.3200000000015</v>
      </c>
      <c r="X270" s="14">
        <f>SUM(T$7:T270)</f>
        <v>48526.299999999996</v>
      </c>
      <c r="Y270" s="14">
        <f>SUM(U$7:U270)+SUM(W$7:W270)</f>
        <v>146633.06000000006</v>
      </c>
      <c r="Z270" s="14">
        <f t="shared" si="137"/>
        <v>53366.939999999944</v>
      </c>
    </row>
    <row r="271" spans="2:26" x14ac:dyDescent="0.25">
      <c r="B271" s="6">
        <f t="shared" si="119"/>
        <v>65529.879999999888</v>
      </c>
      <c r="C271" s="11">
        <f t="shared" si="120"/>
        <v>0.02</v>
      </c>
      <c r="D271" s="2">
        <f t="shared" si="121"/>
        <v>96</v>
      </c>
      <c r="F271" s="8">
        <f t="shared" si="140"/>
        <v>52599</v>
      </c>
      <c r="G271" s="16">
        <f t="shared" si="136"/>
        <v>109.22</v>
      </c>
      <c r="H271" s="16">
        <f t="shared" si="141"/>
        <v>630.02</v>
      </c>
      <c r="I271" s="16">
        <f t="shared" si="142"/>
        <v>739.24</v>
      </c>
      <c r="J271" s="14">
        <v>0</v>
      </c>
      <c r="K271" s="14">
        <f>SUM(G$7:G271)</f>
        <v>60798.460000000072</v>
      </c>
      <c r="L271" s="14">
        <f>SUM(H$7:H271)+SUM(J$7:J271)</f>
        <v>135100.1400000001</v>
      </c>
      <c r="M271" s="14">
        <f t="shared" si="122"/>
        <v>64899.859999999899</v>
      </c>
      <c r="O271" s="6">
        <f t="shared" si="138"/>
        <v>53366.939999999944</v>
      </c>
      <c r="P271" s="11">
        <f t="shared" si="139"/>
        <v>3.8000000000000013E-2</v>
      </c>
      <c r="Q271" s="2">
        <f t="shared" si="143"/>
        <v>96</v>
      </c>
      <c r="S271" s="8">
        <f t="shared" si="144"/>
        <v>52599</v>
      </c>
      <c r="T271" s="21">
        <f t="shared" si="125"/>
        <v>169</v>
      </c>
      <c r="U271" s="21">
        <f t="shared" ref="U271:U334" si="146">IFERROR(ROUND(-CUMPRINC(P271/12,Q271,O271,1,1,0),2),0)</f>
        <v>476.56</v>
      </c>
      <c r="V271" s="21">
        <f t="shared" ref="V271:V334" si="147">T271+U271</f>
        <v>645.55999999999995</v>
      </c>
      <c r="W271" s="14">
        <f>IF(MONTH(S271)=12,MAX(0,MIN(12*CuotaTipoFijo-12*V271,Z270-U271)),0)</f>
        <v>0</v>
      </c>
      <c r="X271" s="14">
        <f>SUM(T$7:T271)</f>
        <v>48695.299999999996</v>
      </c>
      <c r="Y271" s="14">
        <f>SUM(U$7:U271)+SUM(W$7:W271)</f>
        <v>147109.62000000005</v>
      </c>
      <c r="Z271" s="14">
        <f t="shared" si="137"/>
        <v>52890.379999999946</v>
      </c>
    </row>
    <row r="272" spans="2:26" x14ac:dyDescent="0.25">
      <c r="B272" s="6">
        <f t="shared" si="119"/>
        <v>64899.859999999899</v>
      </c>
      <c r="C272" s="11">
        <f t="shared" si="120"/>
        <v>0.02</v>
      </c>
      <c r="D272" s="2">
        <f t="shared" si="121"/>
        <v>95</v>
      </c>
      <c r="F272" s="8">
        <f t="shared" si="140"/>
        <v>52630</v>
      </c>
      <c r="G272" s="16">
        <f t="shared" si="136"/>
        <v>108.17</v>
      </c>
      <c r="H272" s="16">
        <f t="shared" si="141"/>
        <v>631.07000000000005</v>
      </c>
      <c r="I272" s="16">
        <f t="shared" si="142"/>
        <v>739.24</v>
      </c>
      <c r="J272" s="14">
        <v>0</v>
      </c>
      <c r="K272" s="14">
        <f>SUM(G$7:G272)</f>
        <v>60906.63000000007</v>
      </c>
      <c r="L272" s="14">
        <f>SUM(H$7:H272)+SUM(J$7:J272)</f>
        <v>135731.21000000011</v>
      </c>
      <c r="M272" s="14">
        <f t="shared" si="122"/>
        <v>64268.789999999892</v>
      </c>
      <c r="O272" s="6">
        <f t="shared" si="138"/>
        <v>52890.379999999946</v>
      </c>
      <c r="P272" s="11">
        <f t="shared" si="139"/>
        <v>3.8000000000000013E-2</v>
      </c>
      <c r="Q272" s="2">
        <f t="shared" si="143"/>
        <v>95</v>
      </c>
      <c r="S272" s="8">
        <f t="shared" si="144"/>
        <v>52630</v>
      </c>
      <c r="T272" s="16">
        <f t="shared" si="125"/>
        <v>167.49</v>
      </c>
      <c r="U272" s="16">
        <f t="shared" si="145"/>
        <v>478.06999999999994</v>
      </c>
      <c r="V272" s="16">
        <f t="shared" ref="V272:V335" si="148">V271</f>
        <v>645.55999999999995</v>
      </c>
      <c r="W272" s="14">
        <f>IF(MONTH(S272)=12,MAX(0,MIN(12*CuotaTipoFijo-12*V272,Z271-U272)),0)</f>
        <v>0</v>
      </c>
      <c r="X272" s="14">
        <f>SUM(T$7:T272)</f>
        <v>48862.789999999994</v>
      </c>
      <c r="Y272" s="14">
        <f>SUM(U$7:U272)+SUM(W$7:W272)</f>
        <v>147587.69000000006</v>
      </c>
      <c r="Z272" s="14">
        <f t="shared" si="137"/>
        <v>52412.309999999939</v>
      </c>
    </row>
    <row r="273" spans="2:26" x14ac:dyDescent="0.25">
      <c r="B273" s="6">
        <f t="shared" si="119"/>
        <v>64268.789999999892</v>
      </c>
      <c r="C273" s="11">
        <f t="shared" si="120"/>
        <v>0.02</v>
      </c>
      <c r="D273" s="2">
        <f t="shared" si="121"/>
        <v>94</v>
      </c>
      <c r="F273" s="8">
        <f t="shared" si="140"/>
        <v>52659</v>
      </c>
      <c r="G273" s="16">
        <f t="shared" si="136"/>
        <v>107.11</v>
      </c>
      <c r="H273" s="16">
        <f t="shared" si="141"/>
        <v>632.13</v>
      </c>
      <c r="I273" s="16">
        <f t="shared" si="142"/>
        <v>739.24</v>
      </c>
      <c r="J273" s="14">
        <v>0</v>
      </c>
      <c r="K273" s="14">
        <f>SUM(G$7:G273)</f>
        <v>61013.740000000071</v>
      </c>
      <c r="L273" s="14">
        <f>SUM(H$7:H273)+SUM(J$7:J273)</f>
        <v>136363.34000000011</v>
      </c>
      <c r="M273" s="14">
        <f t="shared" si="122"/>
        <v>63636.659999999887</v>
      </c>
      <c r="O273" s="6">
        <f t="shared" si="138"/>
        <v>52412.309999999939</v>
      </c>
      <c r="P273" s="11">
        <f t="shared" si="139"/>
        <v>3.8000000000000013E-2</v>
      </c>
      <c r="Q273" s="2">
        <f t="shared" si="143"/>
        <v>94</v>
      </c>
      <c r="S273" s="8">
        <f t="shared" si="144"/>
        <v>52659</v>
      </c>
      <c r="T273" s="16">
        <f t="shared" si="125"/>
        <v>165.97</v>
      </c>
      <c r="U273" s="16">
        <f t="shared" si="145"/>
        <v>479.58999999999992</v>
      </c>
      <c r="V273" s="16">
        <f t="shared" si="148"/>
        <v>645.55999999999995</v>
      </c>
      <c r="W273" s="14">
        <f>IF(MONTH(S273)=12,MAX(0,MIN(12*CuotaTipoFijo-12*V273,Z272-U273)),0)</f>
        <v>0</v>
      </c>
      <c r="X273" s="14">
        <f>SUM(T$7:T273)</f>
        <v>49028.759999999995</v>
      </c>
      <c r="Y273" s="14">
        <f>SUM(U$7:U273)+SUM(W$7:W273)</f>
        <v>148067.28000000003</v>
      </c>
      <c r="Z273" s="14">
        <f t="shared" si="137"/>
        <v>51932.719999999972</v>
      </c>
    </row>
    <row r="274" spans="2:26" x14ac:dyDescent="0.25">
      <c r="B274" s="6">
        <f t="shared" si="119"/>
        <v>63636.659999999887</v>
      </c>
      <c r="C274" s="11">
        <f t="shared" si="120"/>
        <v>0.02</v>
      </c>
      <c r="D274" s="2">
        <f t="shared" si="121"/>
        <v>93</v>
      </c>
      <c r="F274" s="8">
        <f t="shared" si="140"/>
        <v>52690</v>
      </c>
      <c r="G274" s="16">
        <f t="shared" si="136"/>
        <v>106.06</v>
      </c>
      <c r="H274" s="16">
        <f t="shared" si="141"/>
        <v>633.18000000000006</v>
      </c>
      <c r="I274" s="16">
        <f t="shared" si="142"/>
        <v>739.24</v>
      </c>
      <c r="J274" s="14">
        <v>0</v>
      </c>
      <c r="K274" s="14">
        <f>SUM(G$7:G274)</f>
        <v>61119.800000000068</v>
      </c>
      <c r="L274" s="14">
        <f>SUM(H$7:H274)+SUM(J$7:J274)</f>
        <v>136996.52000000011</v>
      </c>
      <c r="M274" s="14">
        <f t="shared" si="122"/>
        <v>63003.479999999894</v>
      </c>
      <c r="O274" s="6">
        <f t="shared" si="138"/>
        <v>51932.719999999972</v>
      </c>
      <c r="P274" s="11">
        <f t="shared" si="139"/>
        <v>3.8000000000000013E-2</v>
      </c>
      <c r="Q274" s="2">
        <f t="shared" si="143"/>
        <v>93</v>
      </c>
      <c r="S274" s="8">
        <f t="shared" si="144"/>
        <v>52690</v>
      </c>
      <c r="T274" s="16">
        <f t="shared" si="125"/>
        <v>164.45</v>
      </c>
      <c r="U274" s="16">
        <f t="shared" si="145"/>
        <v>481.10999999999996</v>
      </c>
      <c r="V274" s="16">
        <f t="shared" si="148"/>
        <v>645.55999999999995</v>
      </c>
      <c r="W274" s="14">
        <f>IF(MONTH(S274)=12,MAX(0,MIN(12*CuotaTipoFijo-12*V274,Z273-U274)),0)</f>
        <v>0</v>
      </c>
      <c r="X274" s="14">
        <f>SUM(T$7:T274)</f>
        <v>49193.209999999992</v>
      </c>
      <c r="Y274" s="14">
        <f>SUM(U$7:U274)+SUM(W$7:W274)</f>
        <v>148548.39000000004</v>
      </c>
      <c r="Z274" s="14">
        <f t="shared" si="137"/>
        <v>51451.609999999957</v>
      </c>
    </row>
    <row r="275" spans="2:26" x14ac:dyDescent="0.25">
      <c r="B275" s="6">
        <f t="shared" si="119"/>
        <v>63003.479999999894</v>
      </c>
      <c r="C275" s="11">
        <f t="shared" si="120"/>
        <v>0.02</v>
      </c>
      <c r="D275" s="2">
        <f t="shared" si="121"/>
        <v>92</v>
      </c>
      <c r="F275" s="8">
        <f t="shared" si="140"/>
        <v>52720</v>
      </c>
      <c r="G275" s="16">
        <f t="shared" si="136"/>
        <v>105.01</v>
      </c>
      <c r="H275" s="16">
        <f t="shared" si="141"/>
        <v>634.23</v>
      </c>
      <c r="I275" s="16">
        <f t="shared" si="142"/>
        <v>739.24</v>
      </c>
      <c r="J275" s="14">
        <v>0</v>
      </c>
      <c r="K275" s="14">
        <f>SUM(G$7:G275)</f>
        <v>61224.81000000007</v>
      </c>
      <c r="L275" s="14">
        <f>SUM(H$7:H275)+SUM(J$7:J275)</f>
        <v>137630.75000000012</v>
      </c>
      <c r="M275" s="14">
        <f t="shared" si="122"/>
        <v>62369.249999999884</v>
      </c>
      <c r="O275" s="6">
        <f t="shared" si="138"/>
        <v>51451.609999999957</v>
      </c>
      <c r="P275" s="11">
        <f t="shared" si="139"/>
        <v>3.8000000000000013E-2</v>
      </c>
      <c r="Q275" s="2">
        <f t="shared" si="143"/>
        <v>92</v>
      </c>
      <c r="S275" s="8">
        <f t="shared" si="144"/>
        <v>52720</v>
      </c>
      <c r="T275" s="16">
        <f t="shared" si="125"/>
        <v>162.93</v>
      </c>
      <c r="U275" s="16">
        <f t="shared" si="145"/>
        <v>482.62999999999994</v>
      </c>
      <c r="V275" s="16">
        <f t="shared" si="148"/>
        <v>645.55999999999995</v>
      </c>
      <c r="W275" s="14">
        <f>IF(MONTH(S275)=12,MAX(0,MIN(12*CuotaTipoFijo-12*V275,Z274-U275)),0)</f>
        <v>0</v>
      </c>
      <c r="X275" s="14">
        <f>SUM(T$7:T275)</f>
        <v>49356.139999999992</v>
      </c>
      <c r="Y275" s="14">
        <f>SUM(U$7:U275)+SUM(W$7:W275)</f>
        <v>149031.02000000005</v>
      </c>
      <c r="Z275" s="14">
        <f t="shared" si="137"/>
        <v>50968.979999999952</v>
      </c>
    </row>
    <row r="276" spans="2:26" x14ac:dyDescent="0.25">
      <c r="B276" s="6">
        <f t="shared" si="119"/>
        <v>62369.249999999884</v>
      </c>
      <c r="C276" s="11">
        <f t="shared" si="120"/>
        <v>0.02</v>
      </c>
      <c r="D276" s="2">
        <f t="shared" si="121"/>
        <v>91</v>
      </c>
      <c r="F276" s="8">
        <f t="shared" si="140"/>
        <v>52751</v>
      </c>
      <c r="G276" s="16">
        <f t="shared" si="136"/>
        <v>103.95</v>
      </c>
      <c r="H276" s="16">
        <f t="shared" si="141"/>
        <v>635.29</v>
      </c>
      <c r="I276" s="16">
        <f t="shared" si="142"/>
        <v>739.24</v>
      </c>
      <c r="J276" s="14">
        <v>0</v>
      </c>
      <c r="K276" s="14">
        <f>SUM(G$7:G276)</f>
        <v>61328.760000000068</v>
      </c>
      <c r="L276" s="14">
        <f>SUM(H$7:H276)+SUM(J$7:J276)</f>
        <v>138266.04000000012</v>
      </c>
      <c r="M276" s="14">
        <f t="shared" si="122"/>
        <v>61733.959999999875</v>
      </c>
      <c r="O276" s="6">
        <f t="shared" si="138"/>
        <v>50968.979999999952</v>
      </c>
      <c r="P276" s="11">
        <f t="shared" si="139"/>
        <v>3.8000000000000013E-2</v>
      </c>
      <c r="Q276" s="2">
        <f t="shared" si="143"/>
        <v>91</v>
      </c>
      <c r="S276" s="8">
        <f t="shared" si="144"/>
        <v>52751</v>
      </c>
      <c r="T276" s="16">
        <f t="shared" si="125"/>
        <v>161.4</v>
      </c>
      <c r="U276" s="16">
        <f t="shared" si="145"/>
        <v>484.15999999999997</v>
      </c>
      <c r="V276" s="16">
        <f t="shared" si="148"/>
        <v>645.55999999999995</v>
      </c>
      <c r="W276" s="14">
        <f>IF(MONTH(S276)=12,MAX(0,MIN(12*CuotaTipoFijo-12*V276,Z275-U276)),0)</f>
        <v>0</v>
      </c>
      <c r="X276" s="14">
        <f>SUM(T$7:T276)</f>
        <v>49517.539999999994</v>
      </c>
      <c r="Y276" s="14">
        <f>SUM(U$7:U276)+SUM(W$7:W276)</f>
        <v>149515.18000000005</v>
      </c>
      <c r="Z276" s="14">
        <f t="shared" si="137"/>
        <v>50484.819999999949</v>
      </c>
    </row>
    <row r="277" spans="2:26" x14ac:dyDescent="0.25">
      <c r="B277" s="6">
        <f t="shared" si="119"/>
        <v>61733.959999999875</v>
      </c>
      <c r="C277" s="11">
        <f t="shared" si="120"/>
        <v>0.02</v>
      </c>
      <c r="D277" s="2">
        <f t="shared" si="121"/>
        <v>90</v>
      </c>
      <c r="F277" s="8">
        <f t="shared" si="140"/>
        <v>52781</v>
      </c>
      <c r="G277" s="16">
        <f t="shared" si="136"/>
        <v>102.89</v>
      </c>
      <c r="H277" s="16">
        <f t="shared" si="141"/>
        <v>636.35</v>
      </c>
      <c r="I277" s="16">
        <f t="shared" si="142"/>
        <v>739.24</v>
      </c>
      <c r="J277" s="14">
        <v>0</v>
      </c>
      <c r="K277" s="14">
        <f>SUM(G$7:G277)</f>
        <v>61431.650000000067</v>
      </c>
      <c r="L277" s="14">
        <f>SUM(H$7:H277)+SUM(J$7:J277)</f>
        <v>138902.39000000013</v>
      </c>
      <c r="M277" s="14">
        <f t="shared" si="122"/>
        <v>61097.60999999987</v>
      </c>
      <c r="O277" s="6">
        <f t="shared" si="138"/>
        <v>50484.819999999949</v>
      </c>
      <c r="P277" s="11">
        <f t="shared" si="139"/>
        <v>3.8000000000000013E-2</v>
      </c>
      <c r="Q277" s="2">
        <f t="shared" si="143"/>
        <v>90</v>
      </c>
      <c r="S277" s="8">
        <f t="shared" si="144"/>
        <v>52781</v>
      </c>
      <c r="T277" s="16">
        <f t="shared" si="125"/>
        <v>159.87</v>
      </c>
      <c r="U277" s="16">
        <f t="shared" si="145"/>
        <v>485.68999999999994</v>
      </c>
      <c r="V277" s="16">
        <f t="shared" si="148"/>
        <v>645.55999999999995</v>
      </c>
      <c r="W277" s="14">
        <f>IF(MONTH(S277)=12,MAX(0,MIN(12*CuotaTipoFijo-12*V277,Z276-U277)),0)</f>
        <v>0</v>
      </c>
      <c r="X277" s="14">
        <f>SUM(T$7:T277)</f>
        <v>49677.409999999996</v>
      </c>
      <c r="Y277" s="14">
        <f>SUM(U$7:U277)+SUM(W$7:W277)</f>
        <v>150000.87000000005</v>
      </c>
      <c r="Z277" s="14">
        <f t="shared" si="137"/>
        <v>49999.129999999946</v>
      </c>
    </row>
    <row r="278" spans="2:26" x14ac:dyDescent="0.25">
      <c r="B278" s="6">
        <f t="shared" si="119"/>
        <v>61097.60999999987</v>
      </c>
      <c r="C278" s="11">
        <f t="shared" si="120"/>
        <v>0.02</v>
      </c>
      <c r="D278" s="2">
        <f t="shared" si="121"/>
        <v>89</v>
      </c>
      <c r="F278" s="8">
        <f t="shared" si="140"/>
        <v>52812</v>
      </c>
      <c r="G278" s="16">
        <f t="shared" si="136"/>
        <v>101.83</v>
      </c>
      <c r="H278" s="16">
        <f t="shared" si="141"/>
        <v>637.41</v>
      </c>
      <c r="I278" s="16">
        <f t="shared" si="142"/>
        <v>739.24</v>
      </c>
      <c r="J278" s="14">
        <v>0</v>
      </c>
      <c r="K278" s="14">
        <f>SUM(G$7:G278)</f>
        <v>61533.480000000069</v>
      </c>
      <c r="L278" s="14">
        <f>SUM(H$7:H278)+SUM(J$7:J278)</f>
        <v>139539.80000000013</v>
      </c>
      <c r="M278" s="14">
        <f t="shared" si="122"/>
        <v>60460.199999999866</v>
      </c>
      <c r="O278" s="6">
        <f t="shared" si="138"/>
        <v>49999.129999999946</v>
      </c>
      <c r="P278" s="11">
        <f t="shared" si="139"/>
        <v>3.8000000000000013E-2</v>
      </c>
      <c r="Q278" s="2">
        <f t="shared" si="143"/>
        <v>89</v>
      </c>
      <c r="S278" s="8">
        <f t="shared" si="144"/>
        <v>52812</v>
      </c>
      <c r="T278" s="16">
        <f t="shared" si="125"/>
        <v>158.33000000000001</v>
      </c>
      <c r="U278" s="16">
        <f t="shared" si="145"/>
        <v>487.2299999999999</v>
      </c>
      <c r="V278" s="16">
        <f t="shared" si="148"/>
        <v>645.55999999999995</v>
      </c>
      <c r="W278" s="14">
        <f>IF(MONTH(S278)=12,MAX(0,MIN(12*CuotaTipoFijo-12*V278,Z277-U278)),0)</f>
        <v>0</v>
      </c>
      <c r="X278" s="14">
        <f>SUM(T$7:T278)</f>
        <v>49835.74</v>
      </c>
      <c r="Y278" s="14">
        <f>SUM(U$7:U278)+SUM(W$7:W278)</f>
        <v>150488.10000000003</v>
      </c>
      <c r="Z278" s="14">
        <f t="shared" si="137"/>
        <v>49511.899999999965</v>
      </c>
    </row>
    <row r="279" spans="2:26" x14ac:dyDescent="0.25">
      <c r="B279" s="6">
        <f t="shared" si="119"/>
        <v>60460.199999999866</v>
      </c>
      <c r="C279" s="11">
        <f t="shared" si="120"/>
        <v>0.02</v>
      </c>
      <c r="D279" s="2">
        <f t="shared" si="121"/>
        <v>88</v>
      </c>
      <c r="F279" s="8">
        <f t="shared" si="140"/>
        <v>52843</v>
      </c>
      <c r="G279" s="16">
        <f t="shared" si="136"/>
        <v>100.77</v>
      </c>
      <c r="H279" s="16">
        <f t="shared" si="141"/>
        <v>638.47</v>
      </c>
      <c r="I279" s="16">
        <f t="shared" si="142"/>
        <v>739.24</v>
      </c>
      <c r="J279" s="14">
        <v>0</v>
      </c>
      <c r="K279" s="14">
        <f>SUM(G$7:G279)</f>
        <v>61634.250000000065</v>
      </c>
      <c r="L279" s="14">
        <f>SUM(H$7:H279)+SUM(J$7:J279)</f>
        <v>140178.27000000014</v>
      </c>
      <c r="M279" s="14">
        <f t="shared" si="122"/>
        <v>59821.729999999865</v>
      </c>
      <c r="O279" s="6">
        <f t="shared" si="138"/>
        <v>49511.899999999965</v>
      </c>
      <c r="P279" s="11">
        <f t="shared" si="139"/>
        <v>3.8000000000000013E-2</v>
      </c>
      <c r="Q279" s="2">
        <f t="shared" si="143"/>
        <v>88</v>
      </c>
      <c r="S279" s="8">
        <f t="shared" si="144"/>
        <v>52843</v>
      </c>
      <c r="T279" s="16">
        <f t="shared" si="125"/>
        <v>156.79</v>
      </c>
      <c r="U279" s="16">
        <f t="shared" si="145"/>
        <v>488.77</v>
      </c>
      <c r="V279" s="16">
        <f t="shared" si="148"/>
        <v>645.55999999999995</v>
      </c>
      <c r="W279" s="14">
        <f>IF(MONTH(S279)=12,MAX(0,MIN(12*CuotaTipoFijo-12*V279,Z278-U279)),0)</f>
        <v>0</v>
      </c>
      <c r="X279" s="14">
        <f>SUM(T$7:T279)</f>
        <v>49992.53</v>
      </c>
      <c r="Y279" s="14">
        <f>SUM(U$7:U279)+SUM(W$7:W279)</f>
        <v>150976.87000000005</v>
      </c>
      <c r="Z279" s="14">
        <f t="shared" si="137"/>
        <v>49023.129999999946</v>
      </c>
    </row>
    <row r="280" spans="2:26" x14ac:dyDescent="0.25">
      <c r="B280" s="6">
        <f t="shared" si="119"/>
        <v>59821.729999999865</v>
      </c>
      <c r="C280" s="11">
        <f t="shared" si="120"/>
        <v>0.02</v>
      </c>
      <c r="D280" s="2">
        <f t="shared" si="121"/>
        <v>87</v>
      </c>
      <c r="F280" s="8">
        <f t="shared" si="140"/>
        <v>52873</v>
      </c>
      <c r="G280" s="16">
        <f t="shared" si="136"/>
        <v>99.7</v>
      </c>
      <c r="H280" s="16">
        <f t="shared" si="141"/>
        <v>639.54</v>
      </c>
      <c r="I280" s="16">
        <f t="shared" si="142"/>
        <v>739.24</v>
      </c>
      <c r="J280" s="14">
        <v>0</v>
      </c>
      <c r="K280" s="14">
        <f>SUM(G$7:G280)</f>
        <v>61733.950000000063</v>
      </c>
      <c r="L280" s="14">
        <f>SUM(H$7:H280)+SUM(J$7:J280)</f>
        <v>140817.81000000014</v>
      </c>
      <c r="M280" s="14">
        <f t="shared" si="122"/>
        <v>59182.189999999857</v>
      </c>
      <c r="O280" s="6">
        <f t="shared" si="138"/>
        <v>49023.129999999946</v>
      </c>
      <c r="P280" s="11">
        <f t="shared" si="139"/>
        <v>3.8000000000000013E-2</v>
      </c>
      <c r="Q280" s="2">
        <f t="shared" si="143"/>
        <v>87</v>
      </c>
      <c r="S280" s="8">
        <f t="shared" si="144"/>
        <v>52873</v>
      </c>
      <c r="T280" s="16">
        <f t="shared" si="125"/>
        <v>155.24</v>
      </c>
      <c r="U280" s="16">
        <f t="shared" si="145"/>
        <v>490.31999999999994</v>
      </c>
      <c r="V280" s="16">
        <f t="shared" si="148"/>
        <v>645.55999999999995</v>
      </c>
      <c r="W280" s="14">
        <f>IF(MONTH(S280)=12,MAX(0,MIN(12*CuotaTipoFijo-12*V280,Z279-U280)),0)</f>
        <v>0</v>
      </c>
      <c r="X280" s="14">
        <f>SUM(T$7:T280)</f>
        <v>50147.77</v>
      </c>
      <c r="Y280" s="14">
        <f>SUM(U$7:U280)+SUM(W$7:W280)</f>
        <v>151467.19000000006</v>
      </c>
      <c r="Z280" s="14">
        <f t="shared" si="137"/>
        <v>48532.809999999939</v>
      </c>
    </row>
    <row r="281" spans="2:26" x14ac:dyDescent="0.25">
      <c r="B281" s="6">
        <f t="shared" si="119"/>
        <v>59182.189999999857</v>
      </c>
      <c r="C281" s="11">
        <f t="shared" si="120"/>
        <v>0.02</v>
      </c>
      <c r="D281" s="2">
        <f t="shared" si="121"/>
        <v>86</v>
      </c>
      <c r="F281" s="8">
        <f t="shared" si="140"/>
        <v>52904</v>
      </c>
      <c r="G281" s="16">
        <f t="shared" si="136"/>
        <v>98.64</v>
      </c>
      <c r="H281" s="16">
        <f t="shared" si="141"/>
        <v>640.6</v>
      </c>
      <c r="I281" s="16">
        <f t="shared" si="142"/>
        <v>739.24</v>
      </c>
      <c r="J281" s="14">
        <v>0</v>
      </c>
      <c r="K281" s="14">
        <f>SUM(G$7:G281)</f>
        <v>61832.590000000062</v>
      </c>
      <c r="L281" s="14">
        <f>SUM(H$7:H281)+SUM(J$7:J281)</f>
        <v>141458.41000000015</v>
      </c>
      <c r="M281" s="14">
        <f t="shared" si="122"/>
        <v>58541.589999999851</v>
      </c>
      <c r="O281" s="6">
        <f t="shared" si="138"/>
        <v>48532.809999999939</v>
      </c>
      <c r="P281" s="11">
        <f t="shared" si="139"/>
        <v>3.8000000000000013E-2</v>
      </c>
      <c r="Q281" s="2">
        <f t="shared" si="143"/>
        <v>86</v>
      </c>
      <c r="S281" s="8">
        <f t="shared" si="144"/>
        <v>52904</v>
      </c>
      <c r="T281" s="16">
        <f t="shared" si="125"/>
        <v>153.69</v>
      </c>
      <c r="U281" s="16">
        <f t="shared" si="145"/>
        <v>491.86999999999995</v>
      </c>
      <c r="V281" s="16">
        <f t="shared" si="148"/>
        <v>645.55999999999995</v>
      </c>
      <c r="W281" s="14">
        <f>IF(MONTH(S281)=12,MAX(0,MIN(12*CuotaTipoFijo-12*V281,Z280-U281)),0)</f>
        <v>0</v>
      </c>
      <c r="X281" s="14">
        <f>SUM(T$7:T281)</f>
        <v>50301.46</v>
      </c>
      <c r="Y281" s="14">
        <f>SUM(U$7:U281)+SUM(W$7:W281)</f>
        <v>151959.06000000006</v>
      </c>
      <c r="Z281" s="14">
        <f t="shared" si="137"/>
        <v>48040.939999999944</v>
      </c>
    </row>
    <row r="282" spans="2:26" x14ac:dyDescent="0.25">
      <c r="B282" s="6">
        <f t="shared" si="119"/>
        <v>58541.589999999851</v>
      </c>
      <c r="C282" s="11">
        <f t="shared" si="120"/>
        <v>0.02</v>
      </c>
      <c r="D282" s="2">
        <f t="shared" si="121"/>
        <v>85</v>
      </c>
      <c r="F282" s="8">
        <f t="shared" si="140"/>
        <v>52934</v>
      </c>
      <c r="G282" s="16">
        <f t="shared" si="136"/>
        <v>97.57</v>
      </c>
      <c r="H282" s="16">
        <f t="shared" si="141"/>
        <v>641.67000000000007</v>
      </c>
      <c r="I282" s="16">
        <f t="shared" si="142"/>
        <v>739.24</v>
      </c>
      <c r="J282" s="14">
        <v>0</v>
      </c>
      <c r="K282" s="14">
        <f>SUM(G$7:G282)</f>
        <v>61930.160000000062</v>
      </c>
      <c r="L282" s="14">
        <f>SUM(H$7:H282)+SUM(J$7:J282)</f>
        <v>142100.08000000016</v>
      </c>
      <c r="M282" s="14">
        <f t="shared" si="122"/>
        <v>57899.919999999838</v>
      </c>
      <c r="O282" s="6">
        <f t="shared" si="138"/>
        <v>48040.939999999944</v>
      </c>
      <c r="P282" s="11">
        <f t="shared" si="139"/>
        <v>3.8000000000000013E-2</v>
      </c>
      <c r="Q282" s="2">
        <f t="shared" si="143"/>
        <v>85</v>
      </c>
      <c r="S282" s="8">
        <f t="shared" si="144"/>
        <v>52934</v>
      </c>
      <c r="T282" s="16">
        <f t="shared" si="125"/>
        <v>152.13</v>
      </c>
      <c r="U282" s="16">
        <f t="shared" si="145"/>
        <v>493.42999999999995</v>
      </c>
      <c r="V282" s="16">
        <f t="shared" si="148"/>
        <v>645.55999999999995</v>
      </c>
      <c r="W282" s="32">
        <f>IF(MONTH(S282)=12,MAX(0,MIN(12*CuotaTipoFijo-12*V282,Z281-U282)),0)</f>
        <v>1124.1600000000017</v>
      </c>
      <c r="X282" s="14">
        <f>SUM(T$7:T282)</f>
        <v>50453.59</v>
      </c>
      <c r="Y282" s="14">
        <f>SUM(U$7:U282)+SUM(W$7:W282)</f>
        <v>153576.65000000005</v>
      </c>
      <c r="Z282" s="14">
        <f t="shared" si="137"/>
        <v>46423.349999999948</v>
      </c>
    </row>
    <row r="283" spans="2:26" x14ac:dyDescent="0.25">
      <c r="B283" s="6">
        <f t="shared" si="119"/>
        <v>57899.919999999838</v>
      </c>
      <c r="C283" s="11">
        <f t="shared" si="120"/>
        <v>0.02</v>
      </c>
      <c r="D283" s="2">
        <f t="shared" si="121"/>
        <v>84</v>
      </c>
      <c r="F283" s="8">
        <f t="shared" si="140"/>
        <v>52965</v>
      </c>
      <c r="G283" s="16">
        <f t="shared" si="136"/>
        <v>96.5</v>
      </c>
      <c r="H283" s="16">
        <f t="shared" si="141"/>
        <v>642.74</v>
      </c>
      <c r="I283" s="16">
        <f t="shared" si="142"/>
        <v>739.24</v>
      </c>
      <c r="J283" s="14">
        <v>0</v>
      </c>
      <c r="K283" s="14">
        <f>SUM(G$7:G283)</f>
        <v>62026.660000000062</v>
      </c>
      <c r="L283" s="14">
        <f>SUM(H$7:H283)+SUM(J$7:J283)</f>
        <v>142742.82000000015</v>
      </c>
      <c r="M283" s="14">
        <f t="shared" si="122"/>
        <v>57257.179999999847</v>
      </c>
      <c r="O283" s="6">
        <f t="shared" si="138"/>
        <v>46423.349999999948</v>
      </c>
      <c r="P283" s="11">
        <f t="shared" si="139"/>
        <v>3.9500000000000014E-2</v>
      </c>
      <c r="Q283" s="2">
        <f t="shared" si="143"/>
        <v>84</v>
      </c>
      <c r="S283" s="8">
        <f t="shared" si="144"/>
        <v>52965</v>
      </c>
      <c r="T283" s="21">
        <f t="shared" si="125"/>
        <v>152.81</v>
      </c>
      <c r="U283" s="21">
        <f t="shared" ref="U283:U346" si="149">IFERROR(ROUND(-CUMPRINC(P283/12,Q283,O283,1,1,0),2),0)</f>
        <v>480.67</v>
      </c>
      <c r="V283" s="21">
        <f t="shared" ref="V283:V346" si="150">T283+U283</f>
        <v>633.48</v>
      </c>
      <c r="W283" s="14">
        <f>IF(MONTH(S283)=12,MAX(0,MIN(12*CuotaTipoFijo-12*V283,Z282-U283)),0)</f>
        <v>0</v>
      </c>
      <c r="X283" s="14">
        <f>SUM(T$7:T283)</f>
        <v>50606.399999999994</v>
      </c>
      <c r="Y283" s="14">
        <f>SUM(U$7:U283)+SUM(W$7:W283)</f>
        <v>154057.32000000007</v>
      </c>
      <c r="Z283" s="14">
        <f t="shared" si="137"/>
        <v>45942.679999999935</v>
      </c>
    </row>
    <row r="284" spans="2:26" x14ac:dyDescent="0.25">
      <c r="B284" s="6">
        <f t="shared" si="119"/>
        <v>57257.179999999847</v>
      </c>
      <c r="C284" s="11">
        <f t="shared" si="120"/>
        <v>0.02</v>
      </c>
      <c r="D284" s="2">
        <f t="shared" si="121"/>
        <v>83</v>
      </c>
      <c r="F284" s="8">
        <f t="shared" si="140"/>
        <v>52996</v>
      </c>
      <c r="G284" s="16">
        <f t="shared" si="136"/>
        <v>95.43</v>
      </c>
      <c r="H284" s="16">
        <f t="shared" si="141"/>
        <v>643.80999999999995</v>
      </c>
      <c r="I284" s="16">
        <f t="shared" si="142"/>
        <v>739.24</v>
      </c>
      <c r="J284" s="14">
        <v>0</v>
      </c>
      <c r="K284" s="14">
        <f>SUM(G$7:G284)</f>
        <v>62122.090000000062</v>
      </c>
      <c r="L284" s="14">
        <f>SUM(H$7:H284)+SUM(J$7:J284)</f>
        <v>143386.63000000015</v>
      </c>
      <c r="M284" s="14">
        <f t="shared" si="122"/>
        <v>56613.36999999985</v>
      </c>
      <c r="O284" s="6">
        <f t="shared" si="138"/>
        <v>45942.679999999935</v>
      </c>
      <c r="P284" s="11">
        <f t="shared" si="139"/>
        <v>3.9500000000000014E-2</v>
      </c>
      <c r="Q284" s="2">
        <f t="shared" si="143"/>
        <v>83</v>
      </c>
      <c r="S284" s="8">
        <f t="shared" si="144"/>
        <v>52996</v>
      </c>
      <c r="T284" s="16">
        <f t="shared" si="125"/>
        <v>151.22999999999999</v>
      </c>
      <c r="U284" s="16">
        <f t="shared" si="145"/>
        <v>482.25</v>
      </c>
      <c r="V284" s="16">
        <f t="shared" ref="V284:V347" si="151">V283</f>
        <v>633.48</v>
      </c>
      <c r="W284" s="14">
        <f>IF(MONTH(S284)=12,MAX(0,MIN(12*CuotaTipoFijo-12*V284,Z283-U284)),0)</f>
        <v>0</v>
      </c>
      <c r="X284" s="14">
        <f>SUM(T$7:T284)</f>
        <v>50757.63</v>
      </c>
      <c r="Y284" s="14">
        <f>SUM(U$7:U284)+SUM(W$7:W284)</f>
        <v>154539.57000000007</v>
      </c>
      <c r="Z284" s="14">
        <f t="shared" si="137"/>
        <v>45460.429999999935</v>
      </c>
    </row>
    <row r="285" spans="2:26" x14ac:dyDescent="0.25">
      <c r="B285" s="6">
        <f t="shared" si="119"/>
        <v>56613.36999999985</v>
      </c>
      <c r="C285" s="11">
        <f t="shared" si="120"/>
        <v>0.02</v>
      </c>
      <c r="D285" s="2">
        <f t="shared" si="121"/>
        <v>82</v>
      </c>
      <c r="F285" s="8">
        <f t="shared" si="140"/>
        <v>53024</v>
      </c>
      <c r="G285" s="16">
        <f t="shared" si="136"/>
        <v>94.36</v>
      </c>
      <c r="H285" s="16">
        <f t="shared" si="141"/>
        <v>644.88</v>
      </c>
      <c r="I285" s="16">
        <f t="shared" si="142"/>
        <v>739.24</v>
      </c>
      <c r="J285" s="14">
        <v>0</v>
      </c>
      <c r="K285" s="14">
        <f>SUM(G$7:G285)</f>
        <v>62216.450000000063</v>
      </c>
      <c r="L285" s="14">
        <f>SUM(H$7:H285)+SUM(J$7:J285)</f>
        <v>144031.51000000015</v>
      </c>
      <c r="M285" s="14">
        <f t="shared" si="122"/>
        <v>55968.489999999845</v>
      </c>
      <c r="O285" s="6">
        <f t="shared" si="138"/>
        <v>45460.429999999935</v>
      </c>
      <c r="P285" s="11">
        <f t="shared" si="139"/>
        <v>3.9500000000000014E-2</v>
      </c>
      <c r="Q285" s="2">
        <f t="shared" si="143"/>
        <v>82</v>
      </c>
      <c r="S285" s="8">
        <f t="shared" si="144"/>
        <v>53024</v>
      </c>
      <c r="T285" s="16">
        <f t="shared" si="125"/>
        <v>149.63999999999999</v>
      </c>
      <c r="U285" s="16">
        <f t="shared" si="145"/>
        <v>483.84000000000003</v>
      </c>
      <c r="V285" s="16">
        <f t="shared" si="151"/>
        <v>633.48</v>
      </c>
      <c r="W285" s="14">
        <f>IF(MONTH(S285)=12,MAX(0,MIN(12*CuotaTipoFijo-12*V285,Z284-U285)),0)</f>
        <v>0</v>
      </c>
      <c r="X285" s="14">
        <f>SUM(T$7:T285)</f>
        <v>50907.27</v>
      </c>
      <c r="Y285" s="14">
        <f>SUM(U$7:U285)+SUM(W$7:W285)</f>
        <v>155023.41000000003</v>
      </c>
      <c r="Z285" s="14">
        <f t="shared" si="137"/>
        <v>44976.589999999967</v>
      </c>
    </row>
    <row r="286" spans="2:26" x14ac:dyDescent="0.25">
      <c r="B286" s="6">
        <f t="shared" ref="B286:B349" si="152">M285</f>
        <v>55968.489999999845</v>
      </c>
      <c r="C286" s="11">
        <f t="shared" ref="C286:C349" si="153">C285</f>
        <v>0.02</v>
      </c>
      <c r="D286" s="2">
        <f t="shared" ref="D286:D349" si="154">D285-1</f>
        <v>81</v>
      </c>
      <c r="F286" s="8">
        <f t="shared" si="140"/>
        <v>53055</v>
      </c>
      <c r="G286" s="16">
        <f t="shared" si="136"/>
        <v>93.28</v>
      </c>
      <c r="H286" s="16">
        <f t="shared" si="141"/>
        <v>645.96</v>
      </c>
      <c r="I286" s="16">
        <f t="shared" si="142"/>
        <v>739.24</v>
      </c>
      <c r="J286" s="14">
        <v>0</v>
      </c>
      <c r="K286" s="14">
        <f>SUM(G$7:G286)</f>
        <v>62309.730000000061</v>
      </c>
      <c r="L286" s="14">
        <f>SUM(H$7:H286)+SUM(J$7:J286)</f>
        <v>144677.47000000015</v>
      </c>
      <c r="M286" s="14">
        <f t="shared" ref="M286:M349" si="155">$B$7-L286</f>
        <v>55322.529999999853</v>
      </c>
      <c r="O286" s="6">
        <f t="shared" si="138"/>
        <v>44976.589999999967</v>
      </c>
      <c r="P286" s="11">
        <f t="shared" si="139"/>
        <v>3.9500000000000014E-2</v>
      </c>
      <c r="Q286" s="2">
        <f t="shared" si="143"/>
        <v>81</v>
      </c>
      <c r="S286" s="8">
        <f t="shared" si="144"/>
        <v>53055</v>
      </c>
      <c r="T286" s="16">
        <f t="shared" si="125"/>
        <v>148.05000000000001</v>
      </c>
      <c r="U286" s="16">
        <f t="shared" si="145"/>
        <v>485.43</v>
      </c>
      <c r="V286" s="16">
        <f t="shared" si="151"/>
        <v>633.48</v>
      </c>
      <c r="W286" s="14">
        <f>IF(MONTH(S286)=12,MAX(0,MIN(12*CuotaTipoFijo-12*V286,Z285-U286)),0)</f>
        <v>0</v>
      </c>
      <c r="X286" s="14">
        <f>SUM(T$7:T286)</f>
        <v>51055.32</v>
      </c>
      <c r="Y286" s="14">
        <f>SUM(U$7:U286)+SUM(W$7:W286)</f>
        <v>155508.84000000003</v>
      </c>
      <c r="Z286" s="14">
        <f t="shared" si="137"/>
        <v>44491.159999999974</v>
      </c>
    </row>
    <row r="287" spans="2:26" x14ac:dyDescent="0.25">
      <c r="B287" s="6">
        <f t="shared" si="152"/>
        <v>55322.529999999853</v>
      </c>
      <c r="C287" s="11">
        <f t="shared" si="153"/>
        <v>0.02</v>
      </c>
      <c r="D287" s="2">
        <f t="shared" si="154"/>
        <v>80</v>
      </c>
      <c r="F287" s="8">
        <f t="shared" si="140"/>
        <v>53085</v>
      </c>
      <c r="G287" s="16">
        <f t="shared" si="136"/>
        <v>92.2</v>
      </c>
      <c r="H287" s="16">
        <f t="shared" si="141"/>
        <v>647.04</v>
      </c>
      <c r="I287" s="16">
        <f t="shared" si="142"/>
        <v>739.24</v>
      </c>
      <c r="J287" s="14">
        <v>0</v>
      </c>
      <c r="K287" s="14">
        <f>SUM(G$7:G287)</f>
        <v>62401.930000000058</v>
      </c>
      <c r="L287" s="14">
        <f>SUM(H$7:H287)+SUM(J$7:J287)</f>
        <v>145324.51000000015</v>
      </c>
      <c r="M287" s="14">
        <f t="shared" si="155"/>
        <v>54675.489999999845</v>
      </c>
      <c r="O287" s="6">
        <f t="shared" si="138"/>
        <v>44491.159999999974</v>
      </c>
      <c r="P287" s="11">
        <f t="shared" si="139"/>
        <v>3.9500000000000014E-2</v>
      </c>
      <c r="Q287" s="2">
        <f t="shared" si="143"/>
        <v>80</v>
      </c>
      <c r="S287" s="8">
        <f t="shared" si="144"/>
        <v>53085</v>
      </c>
      <c r="T287" s="16">
        <f t="shared" si="125"/>
        <v>146.44999999999999</v>
      </c>
      <c r="U287" s="16">
        <f t="shared" si="145"/>
        <v>487.03000000000003</v>
      </c>
      <c r="V287" s="16">
        <f t="shared" si="151"/>
        <v>633.48</v>
      </c>
      <c r="W287" s="14">
        <f>IF(MONTH(S287)=12,MAX(0,MIN(12*CuotaTipoFijo-12*V287,Z286-U287)),0)</f>
        <v>0</v>
      </c>
      <c r="X287" s="14">
        <f>SUM(T$7:T287)</f>
        <v>51201.77</v>
      </c>
      <c r="Y287" s="14">
        <f>SUM(U$7:U287)+SUM(W$7:W287)</f>
        <v>155995.87000000005</v>
      </c>
      <c r="Z287" s="14">
        <f t="shared" si="137"/>
        <v>44004.129999999946</v>
      </c>
    </row>
    <row r="288" spans="2:26" x14ac:dyDescent="0.25">
      <c r="B288" s="6">
        <f t="shared" si="152"/>
        <v>54675.489999999845</v>
      </c>
      <c r="C288" s="11">
        <f t="shared" si="153"/>
        <v>0.02</v>
      </c>
      <c r="D288" s="2">
        <f t="shared" si="154"/>
        <v>79</v>
      </c>
      <c r="F288" s="8">
        <f t="shared" si="140"/>
        <v>53116</v>
      </c>
      <c r="G288" s="16">
        <f t="shared" si="136"/>
        <v>91.13</v>
      </c>
      <c r="H288" s="16">
        <f t="shared" si="141"/>
        <v>648.11</v>
      </c>
      <c r="I288" s="16">
        <f t="shared" si="142"/>
        <v>739.24</v>
      </c>
      <c r="J288" s="14">
        <v>0</v>
      </c>
      <c r="K288" s="14">
        <f>SUM(G$7:G288)</f>
        <v>62493.060000000056</v>
      </c>
      <c r="L288" s="14">
        <f>SUM(H$7:H288)+SUM(J$7:J288)</f>
        <v>145972.62000000014</v>
      </c>
      <c r="M288" s="14">
        <f t="shared" si="155"/>
        <v>54027.379999999859</v>
      </c>
      <c r="O288" s="6">
        <f t="shared" si="138"/>
        <v>44004.129999999946</v>
      </c>
      <c r="P288" s="11">
        <f t="shared" si="139"/>
        <v>3.9500000000000014E-2</v>
      </c>
      <c r="Q288" s="2">
        <f t="shared" si="143"/>
        <v>79</v>
      </c>
      <c r="S288" s="8">
        <f t="shared" si="144"/>
        <v>53116</v>
      </c>
      <c r="T288" s="16">
        <f t="shared" ref="T288:T351" si="156">IFERROR(ROUND(-CUMIPMT(P288/12,Q288,O288,1,1,0),2),0)</f>
        <v>144.85</v>
      </c>
      <c r="U288" s="16">
        <f t="shared" si="145"/>
        <v>488.63</v>
      </c>
      <c r="V288" s="16">
        <f t="shared" si="151"/>
        <v>633.48</v>
      </c>
      <c r="W288" s="14">
        <f>IF(MONTH(S288)=12,MAX(0,MIN(12*CuotaTipoFijo-12*V288,Z287-U288)),0)</f>
        <v>0</v>
      </c>
      <c r="X288" s="14">
        <f>SUM(T$7:T288)</f>
        <v>51346.619999999995</v>
      </c>
      <c r="Y288" s="14">
        <f>SUM(U$7:U288)+SUM(W$7:W288)</f>
        <v>156484.50000000003</v>
      </c>
      <c r="Z288" s="14">
        <f t="shared" si="137"/>
        <v>43515.499999999971</v>
      </c>
    </row>
    <row r="289" spans="2:26" x14ac:dyDescent="0.25">
      <c r="B289" s="6">
        <f t="shared" si="152"/>
        <v>54027.379999999859</v>
      </c>
      <c r="C289" s="11">
        <f t="shared" si="153"/>
        <v>0.02</v>
      </c>
      <c r="D289" s="2">
        <f t="shared" si="154"/>
        <v>78</v>
      </c>
      <c r="F289" s="8">
        <f t="shared" si="140"/>
        <v>53146</v>
      </c>
      <c r="G289" s="16">
        <f t="shared" si="136"/>
        <v>90.05</v>
      </c>
      <c r="H289" s="16">
        <f t="shared" si="141"/>
        <v>649.19000000000005</v>
      </c>
      <c r="I289" s="16">
        <f t="shared" si="142"/>
        <v>739.24</v>
      </c>
      <c r="J289" s="14">
        <v>0</v>
      </c>
      <c r="K289" s="14">
        <f>SUM(G$7:G289)</f>
        <v>62583.110000000059</v>
      </c>
      <c r="L289" s="14">
        <f>SUM(H$7:H289)+SUM(J$7:J289)</f>
        <v>146621.81000000014</v>
      </c>
      <c r="M289" s="14">
        <f t="shared" si="155"/>
        <v>53378.189999999857</v>
      </c>
      <c r="O289" s="6">
        <f t="shared" si="138"/>
        <v>43515.499999999971</v>
      </c>
      <c r="P289" s="11">
        <f t="shared" si="139"/>
        <v>3.9500000000000014E-2</v>
      </c>
      <c r="Q289" s="2">
        <f t="shared" si="143"/>
        <v>78</v>
      </c>
      <c r="S289" s="8">
        <f t="shared" si="144"/>
        <v>53146</v>
      </c>
      <c r="T289" s="16">
        <f t="shared" si="156"/>
        <v>143.24</v>
      </c>
      <c r="U289" s="16">
        <f t="shared" si="145"/>
        <v>490.24</v>
      </c>
      <c r="V289" s="16">
        <f t="shared" si="151"/>
        <v>633.48</v>
      </c>
      <c r="W289" s="14">
        <f>IF(MONTH(S289)=12,MAX(0,MIN(12*CuotaTipoFijo-12*V289,Z288-U289)),0)</f>
        <v>0</v>
      </c>
      <c r="X289" s="14">
        <f>SUM(T$7:T289)</f>
        <v>51489.859999999993</v>
      </c>
      <c r="Y289" s="14">
        <f>SUM(U$7:U289)+SUM(W$7:W289)</f>
        <v>156974.74000000002</v>
      </c>
      <c r="Z289" s="14">
        <f t="shared" si="137"/>
        <v>43025.25999999998</v>
      </c>
    </row>
    <row r="290" spans="2:26" x14ac:dyDescent="0.25">
      <c r="B290" s="6">
        <f t="shared" si="152"/>
        <v>53378.189999999857</v>
      </c>
      <c r="C290" s="11">
        <f t="shared" si="153"/>
        <v>0.02</v>
      </c>
      <c r="D290" s="2">
        <f t="shared" si="154"/>
        <v>77</v>
      </c>
      <c r="F290" s="8">
        <f t="shared" si="140"/>
        <v>53177</v>
      </c>
      <c r="G290" s="16">
        <f t="shared" si="136"/>
        <v>88.96</v>
      </c>
      <c r="H290" s="16">
        <f t="shared" si="141"/>
        <v>650.28</v>
      </c>
      <c r="I290" s="16">
        <f t="shared" si="142"/>
        <v>739.24</v>
      </c>
      <c r="J290" s="14">
        <v>0</v>
      </c>
      <c r="K290" s="14">
        <f>SUM(G$7:G290)</f>
        <v>62672.070000000058</v>
      </c>
      <c r="L290" s="14">
        <f>SUM(H$7:H290)+SUM(J$7:J290)</f>
        <v>147272.09000000014</v>
      </c>
      <c r="M290" s="14">
        <f t="shared" si="155"/>
        <v>52727.909999999858</v>
      </c>
      <c r="O290" s="6">
        <f t="shared" si="138"/>
        <v>43025.25999999998</v>
      </c>
      <c r="P290" s="11">
        <f t="shared" si="139"/>
        <v>3.9500000000000014E-2</v>
      </c>
      <c r="Q290" s="2">
        <f t="shared" si="143"/>
        <v>77</v>
      </c>
      <c r="S290" s="8">
        <f t="shared" si="144"/>
        <v>53177</v>
      </c>
      <c r="T290" s="16">
        <f t="shared" si="156"/>
        <v>141.62</v>
      </c>
      <c r="U290" s="16">
        <f t="shared" si="145"/>
        <v>491.86</v>
      </c>
      <c r="V290" s="16">
        <f t="shared" si="151"/>
        <v>633.48</v>
      </c>
      <c r="W290" s="14">
        <f>IF(MONTH(S290)=12,MAX(0,MIN(12*CuotaTipoFijo-12*V290,Z289-U290)),0)</f>
        <v>0</v>
      </c>
      <c r="X290" s="14">
        <f>SUM(T$7:T290)</f>
        <v>51631.479999999996</v>
      </c>
      <c r="Y290" s="14">
        <f>SUM(U$7:U290)+SUM(W$7:W290)</f>
        <v>157466.6</v>
      </c>
      <c r="Z290" s="14">
        <f t="shared" si="137"/>
        <v>42533.399999999994</v>
      </c>
    </row>
    <row r="291" spans="2:26" x14ac:dyDescent="0.25">
      <c r="B291" s="6">
        <f t="shared" si="152"/>
        <v>52727.909999999858</v>
      </c>
      <c r="C291" s="11">
        <f t="shared" si="153"/>
        <v>0.02</v>
      </c>
      <c r="D291" s="2">
        <f t="shared" si="154"/>
        <v>76</v>
      </c>
      <c r="F291" s="8">
        <f t="shared" si="140"/>
        <v>53208</v>
      </c>
      <c r="G291" s="16">
        <f t="shared" si="136"/>
        <v>87.88</v>
      </c>
      <c r="H291" s="16">
        <f t="shared" si="141"/>
        <v>651.36</v>
      </c>
      <c r="I291" s="16">
        <f t="shared" si="142"/>
        <v>739.24</v>
      </c>
      <c r="J291" s="14">
        <v>0</v>
      </c>
      <c r="K291" s="14">
        <f>SUM(G$7:G291)</f>
        <v>62759.950000000055</v>
      </c>
      <c r="L291" s="14">
        <f>SUM(H$7:H291)+SUM(J$7:J291)</f>
        <v>147923.45000000013</v>
      </c>
      <c r="M291" s="14">
        <f t="shared" si="155"/>
        <v>52076.549999999872</v>
      </c>
      <c r="O291" s="6">
        <f t="shared" si="138"/>
        <v>42533.399999999994</v>
      </c>
      <c r="P291" s="11">
        <f t="shared" si="139"/>
        <v>3.9500000000000014E-2</v>
      </c>
      <c r="Q291" s="2">
        <f t="shared" si="143"/>
        <v>76</v>
      </c>
      <c r="S291" s="8">
        <f t="shared" si="144"/>
        <v>53208</v>
      </c>
      <c r="T291" s="16">
        <f t="shared" si="156"/>
        <v>140.01</v>
      </c>
      <c r="U291" s="16">
        <f t="shared" si="145"/>
        <v>493.47</v>
      </c>
      <c r="V291" s="16">
        <f t="shared" si="151"/>
        <v>633.48</v>
      </c>
      <c r="W291" s="14">
        <f>IF(MONTH(S291)=12,MAX(0,MIN(12*CuotaTipoFijo-12*V291,Z290-U291)),0)</f>
        <v>0</v>
      </c>
      <c r="X291" s="14">
        <f>SUM(T$7:T291)</f>
        <v>51771.49</v>
      </c>
      <c r="Y291" s="14">
        <f>SUM(U$7:U291)+SUM(W$7:W291)</f>
        <v>157960.07</v>
      </c>
      <c r="Z291" s="14">
        <f t="shared" si="137"/>
        <v>42039.929999999993</v>
      </c>
    </row>
    <row r="292" spans="2:26" x14ac:dyDescent="0.25">
      <c r="B292" s="6">
        <f t="shared" si="152"/>
        <v>52076.549999999872</v>
      </c>
      <c r="C292" s="11">
        <f t="shared" si="153"/>
        <v>0.02</v>
      </c>
      <c r="D292" s="2">
        <f t="shared" si="154"/>
        <v>75</v>
      </c>
      <c r="F292" s="8">
        <f t="shared" si="140"/>
        <v>53238</v>
      </c>
      <c r="G292" s="16">
        <f t="shared" si="136"/>
        <v>86.79</v>
      </c>
      <c r="H292" s="16">
        <f t="shared" si="141"/>
        <v>652.45000000000005</v>
      </c>
      <c r="I292" s="16">
        <f t="shared" si="142"/>
        <v>739.24</v>
      </c>
      <c r="J292" s="14">
        <v>0</v>
      </c>
      <c r="K292" s="14">
        <f>SUM(G$7:G292)</f>
        <v>62846.740000000056</v>
      </c>
      <c r="L292" s="14">
        <f>SUM(H$7:H292)+SUM(J$7:J292)</f>
        <v>148575.90000000014</v>
      </c>
      <c r="M292" s="14">
        <f t="shared" si="155"/>
        <v>51424.09999999986</v>
      </c>
      <c r="O292" s="6">
        <f t="shared" si="138"/>
        <v>42039.929999999993</v>
      </c>
      <c r="P292" s="11">
        <f t="shared" si="139"/>
        <v>3.9500000000000014E-2</v>
      </c>
      <c r="Q292" s="2">
        <f t="shared" si="143"/>
        <v>75</v>
      </c>
      <c r="S292" s="8">
        <f t="shared" si="144"/>
        <v>53238</v>
      </c>
      <c r="T292" s="16">
        <f t="shared" si="156"/>
        <v>138.38</v>
      </c>
      <c r="U292" s="16">
        <f t="shared" si="145"/>
        <v>495.1</v>
      </c>
      <c r="V292" s="16">
        <f t="shared" si="151"/>
        <v>633.48</v>
      </c>
      <c r="W292" s="14">
        <f>IF(MONTH(S292)=12,MAX(0,MIN(12*CuotaTipoFijo-12*V292,Z291-U292)),0)</f>
        <v>0</v>
      </c>
      <c r="X292" s="14">
        <f>SUM(T$7:T292)</f>
        <v>51909.869999999995</v>
      </c>
      <c r="Y292" s="14">
        <f>SUM(U$7:U292)+SUM(W$7:W292)</f>
        <v>158455.17000000001</v>
      </c>
      <c r="Z292" s="14">
        <f t="shared" si="137"/>
        <v>41544.829999999987</v>
      </c>
    </row>
    <row r="293" spans="2:26" x14ac:dyDescent="0.25">
      <c r="B293" s="6">
        <f t="shared" si="152"/>
        <v>51424.09999999986</v>
      </c>
      <c r="C293" s="11">
        <f t="shared" si="153"/>
        <v>0.02</v>
      </c>
      <c r="D293" s="2">
        <f t="shared" si="154"/>
        <v>74</v>
      </c>
      <c r="F293" s="8">
        <f t="shared" si="140"/>
        <v>53269</v>
      </c>
      <c r="G293" s="16">
        <f t="shared" si="136"/>
        <v>85.71</v>
      </c>
      <c r="H293" s="16">
        <f t="shared" si="141"/>
        <v>653.53</v>
      </c>
      <c r="I293" s="16">
        <f t="shared" si="142"/>
        <v>739.24</v>
      </c>
      <c r="J293" s="14">
        <v>0</v>
      </c>
      <c r="K293" s="14">
        <f>SUM(G$7:G293)</f>
        <v>62932.450000000055</v>
      </c>
      <c r="L293" s="14">
        <f>SUM(H$7:H293)+SUM(J$7:J293)</f>
        <v>149229.43000000014</v>
      </c>
      <c r="M293" s="14">
        <f t="shared" si="155"/>
        <v>50770.569999999861</v>
      </c>
      <c r="O293" s="6">
        <f t="shared" si="138"/>
        <v>41544.829999999987</v>
      </c>
      <c r="P293" s="11">
        <f t="shared" si="139"/>
        <v>3.9500000000000014E-2</v>
      </c>
      <c r="Q293" s="2">
        <f t="shared" si="143"/>
        <v>74</v>
      </c>
      <c r="S293" s="8">
        <f t="shared" si="144"/>
        <v>53269</v>
      </c>
      <c r="T293" s="16">
        <f t="shared" si="156"/>
        <v>136.75</v>
      </c>
      <c r="U293" s="16">
        <f t="shared" si="145"/>
        <v>496.73</v>
      </c>
      <c r="V293" s="16">
        <f t="shared" si="151"/>
        <v>633.48</v>
      </c>
      <c r="W293" s="14">
        <f>IF(MONTH(S293)=12,MAX(0,MIN(12*CuotaTipoFijo-12*V293,Z292-U293)),0)</f>
        <v>0</v>
      </c>
      <c r="X293" s="14">
        <f>SUM(T$7:T293)</f>
        <v>52046.619999999995</v>
      </c>
      <c r="Y293" s="14">
        <f>SUM(U$7:U293)+SUM(W$7:W293)</f>
        <v>158951.90000000002</v>
      </c>
      <c r="Z293" s="14">
        <f t="shared" si="137"/>
        <v>41048.099999999977</v>
      </c>
    </row>
    <row r="294" spans="2:26" x14ac:dyDescent="0.25">
      <c r="B294" s="6">
        <f t="shared" si="152"/>
        <v>50770.569999999861</v>
      </c>
      <c r="C294" s="11">
        <f t="shared" si="153"/>
        <v>0.02</v>
      </c>
      <c r="D294" s="2">
        <f t="shared" si="154"/>
        <v>73</v>
      </c>
      <c r="F294" s="8">
        <f t="shared" si="140"/>
        <v>53299</v>
      </c>
      <c r="G294" s="16">
        <f t="shared" si="136"/>
        <v>84.62</v>
      </c>
      <c r="H294" s="16">
        <f t="shared" si="141"/>
        <v>654.62</v>
      </c>
      <c r="I294" s="16">
        <f t="shared" si="142"/>
        <v>739.24</v>
      </c>
      <c r="J294" s="14">
        <v>0</v>
      </c>
      <c r="K294" s="14">
        <f>SUM(G$7:G294)</f>
        <v>63017.070000000058</v>
      </c>
      <c r="L294" s="14">
        <f>SUM(H$7:H294)+SUM(J$7:J294)</f>
        <v>149884.05000000013</v>
      </c>
      <c r="M294" s="14">
        <f t="shared" si="155"/>
        <v>50115.949999999866</v>
      </c>
      <c r="O294" s="6">
        <f t="shared" si="138"/>
        <v>41048.099999999977</v>
      </c>
      <c r="P294" s="11">
        <f t="shared" si="139"/>
        <v>3.9500000000000014E-2</v>
      </c>
      <c r="Q294" s="2">
        <f t="shared" si="143"/>
        <v>73</v>
      </c>
      <c r="S294" s="8">
        <f t="shared" si="144"/>
        <v>53299</v>
      </c>
      <c r="T294" s="16">
        <f t="shared" si="156"/>
        <v>135.12</v>
      </c>
      <c r="U294" s="16">
        <f t="shared" si="145"/>
        <v>498.36</v>
      </c>
      <c r="V294" s="16">
        <f t="shared" si="151"/>
        <v>633.48</v>
      </c>
      <c r="W294" s="32">
        <f>IF(MONTH(S294)=12,MAX(0,MIN(12*CuotaTipoFijo-12*V294,Z293-U294)),0)</f>
        <v>1269.1200000000008</v>
      </c>
      <c r="X294" s="14">
        <f>SUM(T$7:T294)</f>
        <v>52181.74</v>
      </c>
      <c r="Y294" s="14">
        <f>SUM(U$7:U294)+SUM(W$7:W294)</f>
        <v>160719.38</v>
      </c>
      <c r="Z294" s="14">
        <f t="shared" si="137"/>
        <v>39280.619999999995</v>
      </c>
    </row>
    <row r="295" spans="2:26" x14ac:dyDescent="0.25">
      <c r="B295" s="6">
        <f t="shared" si="152"/>
        <v>50115.949999999866</v>
      </c>
      <c r="C295" s="11">
        <f t="shared" si="153"/>
        <v>0.02</v>
      </c>
      <c r="D295" s="2">
        <f t="shared" si="154"/>
        <v>72</v>
      </c>
      <c r="F295" s="8">
        <f t="shared" si="140"/>
        <v>53330</v>
      </c>
      <c r="G295" s="16">
        <f t="shared" si="136"/>
        <v>83.53</v>
      </c>
      <c r="H295" s="16">
        <f t="shared" si="141"/>
        <v>655.71</v>
      </c>
      <c r="I295" s="16">
        <f t="shared" si="142"/>
        <v>739.24</v>
      </c>
      <c r="J295" s="14">
        <v>0</v>
      </c>
      <c r="K295" s="14">
        <f>SUM(G$7:G295)</f>
        <v>63100.600000000057</v>
      </c>
      <c r="L295" s="14">
        <f>SUM(H$7:H295)+SUM(J$7:J295)</f>
        <v>150539.76000000013</v>
      </c>
      <c r="M295" s="14">
        <f t="shared" si="155"/>
        <v>49460.239999999874</v>
      </c>
      <c r="O295" s="6">
        <f t="shared" si="138"/>
        <v>39280.619999999995</v>
      </c>
      <c r="P295" s="11">
        <f t="shared" si="139"/>
        <v>4.1000000000000016E-2</v>
      </c>
      <c r="Q295" s="2">
        <f t="shared" si="143"/>
        <v>72</v>
      </c>
      <c r="S295" s="8">
        <f t="shared" si="144"/>
        <v>53330</v>
      </c>
      <c r="T295" s="21">
        <f t="shared" si="156"/>
        <v>134.21</v>
      </c>
      <c r="U295" s="21">
        <f t="shared" ref="U295:U358" si="157">IFERROR(ROUND(-CUMPRINC(P295/12,Q295,O295,1,1,0),2),0)</f>
        <v>482.14</v>
      </c>
      <c r="V295" s="21">
        <f t="shared" ref="V295:V358" si="158">T295+U295</f>
        <v>616.35</v>
      </c>
      <c r="W295" s="14">
        <f>IF(MONTH(S295)=12,MAX(0,MIN(12*CuotaTipoFijo-12*V295,Z294-U295)),0)</f>
        <v>0</v>
      </c>
      <c r="X295" s="14">
        <f>SUM(T$7:T295)</f>
        <v>52315.95</v>
      </c>
      <c r="Y295" s="14">
        <f>SUM(U$7:U295)+SUM(W$7:W295)</f>
        <v>161201.52000000002</v>
      </c>
      <c r="Z295" s="14">
        <f t="shared" si="137"/>
        <v>38798.479999999981</v>
      </c>
    </row>
    <row r="296" spans="2:26" x14ac:dyDescent="0.25">
      <c r="B296" s="6">
        <f t="shared" si="152"/>
        <v>49460.239999999874</v>
      </c>
      <c r="C296" s="11">
        <f t="shared" si="153"/>
        <v>0.02</v>
      </c>
      <c r="D296" s="2">
        <f t="shared" si="154"/>
        <v>71</v>
      </c>
      <c r="F296" s="8">
        <f t="shared" si="140"/>
        <v>53361</v>
      </c>
      <c r="G296" s="16">
        <f t="shared" si="136"/>
        <v>82.43</v>
      </c>
      <c r="H296" s="16">
        <f t="shared" si="141"/>
        <v>656.81</v>
      </c>
      <c r="I296" s="16">
        <f t="shared" si="142"/>
        <v>739.24</v>
      </c>
      <c r="J296" s="14">
        <v>0</v>
      </c>
      <c r="K296" s="14">
        <f>SUM(G$7:G296)</f>
        <v>63183.030000000057</v>
      </c>
      <c r="L296" s="14">
        <f>SUM(H$7:H296)+SUM(J$7:J296)</f>
        <v>151196.57000000012</v>
      </c>
      <c r="M296" s="14">
        <f t="shared" si="155"/>
        <v>48803.429999999877</v>
      </c>
      <c r="O296" s="6">
        <f t="shared" si="138"/>
        <v>38798.479999999981</v>
      </c>
      <c r="P296" s="11">
        <f t="shared" si="139"/>
        <v>4.1000000000000016E-2</v>
      </c>
      <c r="Q296" s="2">
        <f t="shared" si="143"/>
        <v>71</v>
      </c>
      <c r="S296" s="8">
        <f t="shared" si="144"/>
        <v>53361</v>
      </c>
      <c r="T296" s="16">
        <f t="shared" si="156"/>
        <v>132.56</v>
      </c>
      <c r="U296" s="16">
        <f t="shared" si="145"/>
        <v>483.79</v>
      </c>
      <c r="V296" s="16">
        <f t="shared" ref="V296:V359" si="159">V295</f>
        <v>616.35</v>
      </c>
      <c r="W296" s="14">
        <f>IF(MONTH(S296)=12,MAX(0,MIN(12*CuotaTipoFijo-12*V296,Z295-U296)),0)</f>
        <v>0</v>
      </c>
      <c r="X296" s="14">
        <f>SUM(T$7:T296)</f>
        <v>52448.509999999995</v>
      </c>
      <c r="Y296" s="14">
        <f>SUM(U$7:U296)+SUM(W$7:W296)</f>
        <v>161685.31000000003</v>
      </c>
      <c r="Z296" s="14">
        <f t="shared" si="137"/>
        <v>38314.689999999973</v>
      </c>
    </row>
    <row r="297" spans="2:26" x14ac:dyDescent="0.25">
      <c r="B297" s="6">
        <f t="shared" si="152"/>
        <v>48803.429999999877</v>
      </c>
      <c r="C297" s="11">
        <f t="shared" si="153"/>
        <v>0.02</v>
      </c>
      <c r="D297" s="2">
        <f t="shared" si="154"/>
        <v>70</v>
      </c>
      <c r="F297" s="8">
        <f t="shared" si="140"/>
        <v>53389</v>
      </c>
      <c r="G297" s="16">
        <f t="shared" si="136"/>
        <v>81.34</v>
      </c>
      <c r="H297" s="16">
        <f t="shared" si="141"/>
        <v>657.9</v>
      </c>
      <c r="I297" s="16">
        <f t="shared" si="142"/>
        <v>739.24</v>
      </c>
      <c r="J297" s="14">
        <v>0</v>
      </c>
      <c r="K297" s="14">
        <f>SUM(G$7:G297)</f>
        <v>63264.370000000054</v>
      </c>
      <c r="L297" s="14">
        <f>SUM(H$7:H297)+SUM(J$7:J297)</f>
        <v>151854.47000000012</v>
      </c>
      <c r="M297" s="14">
        <f t="shared" si="155"/>
        <v>48145.529999999882</v>
      </c>
      <c r="O297" s="6">
        <f t="shared" si="138"/>
        <v>38314.689999999973</v>
      </c>
      <c r="P297" s="11">
        <f t="shared" si="139"/>
        <v>4.1000000000000016E-2</v>
      </c>
      <c r="Q297" s="2">
        <f t="shared" si="143"/>
        <v>70</v>
      </c>
      <c r="S297" s="8">
        <f t="shared" si="144"/>
        <v>53389</v>
      </c>
      <c r="T297" s="16">
        <f t="shared" si="156"/>
        <v>130.91</v>
      </c>
      <c r="U297" s="16">
        <f t="shared" si="145"/>
        <v>485.44000000000005</v>
      </c>
      <c r="V297" s="16">
        <f t="shared" si="159"/>
        <v>616.35</v>
      </c>
      <c r="W297" s="14">
        <f>IF(MONTH(S297)=12,MAX(0,MIN(12*CuotaTipoFijo-12*V297,Z296-U297)),0)</f>
        <v>0</v>
      </c>
      <c r="X297" s="14">
        <f>SUM(T$7:T297)</f>
        <v>52579.42</v>
      </c>
      <c r="Y297" s="14">
        <f>SUM(U$7:U297)+SUM(W$7:W297)</f>
        <v>162170.75000000003</v>
      </c>
      <c r="Z297" s="14">
        <f t="shared" si="137"/>
        <v>37829.249999999971</v>
      </c>
    </row>
    <row r="298" spans="2:26" x14ac:dyDescent="0.25">
      <c r="B298" s="6">
        <f t="shared" si="152"/>
        <v>48145.529999999882</v>
      </c>
      <c r="C298" s="11">
        <f t="shared" si="153"/>
        <v>0.02</v>
      </c>
      <c r="D298" s="2">
        <f t="shared" si="154"/>
        <v>69</v>
      </c>
      <c r="F298" s="8">
        <f t="shared" si="140"/>
        <v>53420</v>
      </c>
      <c r="G298" s="16">
        <f t="shared" si="136"/>
        <v>80.239999999999995</v>
      </c>
      <c r="H298" s="16">
        <f t="shared" si="141"/>
        <v>659</v>
      </c>
      <c r="I298" s="16">
        <f t="shared" si="142"/>
        <v>739.24</v>
      </c>
      <c r="J298" s="14">
        <v>0</v>
      </c>
      <c r="K298" s="14">
        <f>SUM(G$7:G298)</f>
        <v>63344.610000000052</v>
      </c>
      <c r="L298" s="14">
        <f>SUM(H$7:H298)+SUM(J$7:J298)</f>
        <v>152513.47000000012</v>
      </c>
      <c r="M298" s="14">
        <f t="shared" si="155"/>
        <v>47486.529999999882</v>
      </c>
      <c r="O298" s="6">
        <f t="shared" si="138"/>
        <v>37829.249999999971</v>
      </c>
      <c r="P298" s="11">
        <f t="shared" si="139"/>
        <v>4.1000000000000016E-2</v>
      </c>
      <c r="Q298" s="2">
        <f t="shared" si="143"/>
        <v>69</v>
      </c>
      <c r="S298" s="8">
        <f t="shared" si="144"/>
        <v>53420</v>
      </c>
      <c r="T298" s="16">
        <f t="shared" si="156"/>
        <v>129.25</v>
      </c>
      <c r="U298" s="16">
        <f t="shared" si="145"/>
        <v>487.1</v>
      </c>
      <c r="V298" s="16">
        <f t="shared" si="159"/>
        <v>616.35</v>
      </c>
      <c r="W298" s="14">
        <f>IF(MONTH(S298)=12,MAX(0,MIN(12*CuotaTipoFijo-12*V298,Z297-U298)),0)</f>
        <v>0</v>
      </c>
      <c r="X298" s="14">
        <f>SUM(T$7:T298)</f>
        <v>52708.67</v>
      </c>
      <c r="Y298" s="14">
        <f>SUM(U$7:U298)+SUM(W$7:W298)</f>
        <v>162657.85000000003</v>
      </c>
      <c r="Z298" s="14">
        <f t="shared" si="137"/>
        <v>37342.149999999965</v>
      </c>
    </row>
    <row r="299" spans="2:26" x14ac:dyDescent="0.25">
      <c r="B299" s="6">
        <f t="shared" si="152"/>
        <v>47486.529999999882</v>
      </c>
      <c r="C299" s="11">
        <f t="shared" si="153"/>
        <v>0.02</v>
      </c>
      <c r="D299" s="2">
        <f t="shared" si="154"/>
        <v>68</v>
      </c>
      <c r="F299" s="8">
        <f t="shared" si="140"/>
        <v>53450</v>
      </c>
      <c r="G299" s="16">
        <f t="shared" si="136"/>
        <v>79.14</v>
      </c>
      <c r="H299" s="16">
        <f t="shared" si="141"/>
        <v>660.1</v>
      </c>
      <c r="I299" s="16">
        <f t="shared" si="142"/>
        <v>739.24</v>
      </c>
      <c r="J299" s="14">
        <v>0</v>
      </c>
      <c r="K299" s="14">
        <f>SUM(G$7:G299)</f>
        <v>63423.750000000051</v>
      </c>
      <c r="L299" s="14">
        <f>SUM(H$7:H299)+SUM(J$7:J299)</f>
        <v>153173.57000000012</v>
      </c>
      <c r="M299" s="14">
        <f t="shared" si="155"/>
        <v>46826.429999999877</v>
      </c>
      <c r="O299" s="6">
        <f t="shared" si="138"/>
        <v>37342.149999999965</v>
      </c>
      <c r="P299" s="11">
        <f t="shared" si="139"/>
        <v>4.1000000000000016E-2</v>
      </c>
      <c r="Q299" s="2">
        <f t="shared" si="143"/>
        <v>68</v>
      </c>
      <c r="S299" s="8">
        <f t="shared" si="144"/>
        <v>53450</v>
      </c>
      <c r="T299" s="16">
        <f t="shared" si="156"/>
        <v>127.59</v>
      </c>
      <c r="U299" s="16">
        <f t="shared" si="145"/>
        <v>488.76</v>
      </c>
      <c r="V299" s="16">
        <f t="shared" si="159"/>
        <v>616.35</v>
      </c>
      <c r="W299" s="14">
        <f>IF(MONTH(S299)=12,MAX(0,MIN(12*CuotaTipoFijo-12*V299,Z298-U299)),0)</f>
        <v>0</v>
      </c>
      <c r="X299" s="14">
        <f>SUM(T$7:T299)</f>
        <v>52836.259999999995</v>
      </c>
      <c r="Y299" s="14">
        <f>SUM(U$7:U299)+SUM(W$7:W299)</f>
        <v>163146.61000000004</v>
      </c>
      <c r="Z299" s="14">
        <f t="shared" si="137"/>
        <v>36853.389999999956</v>
      </c>
    </row>
    <row r="300" spans="2:26" x14ac:dyDescent="0.25">
      <c r="B300" s="6">
        <f t="shared" si="152"/>
        <v>46826.429999999877</v>
      </c>
      <c r="C300" s="11">
        <f t="shared" si="153"/>
        <v>0.02</v>
      </c>
      <c r="D300" s="2">
        <f t="shared" si="154"/>
        <v>67</v>
      </c>
      <c r="F300" s="8">
        <f t="shared" si="140"/>
        <v>53481</v>
      </c>
      <c r="G300" s="16">
        <f t="shared" si="136"/>
        <v>78.040000000000006</v>
      </c>
      <c r="H300" s="16">
        <f t="shared" si="141"/>
        <v>661.2</v>
      </c>
      <c r="I300" s="16">
        <f t="shared" si="142"/>
        <v>739.24</v>
      </c>
      <c r="J300" s="14">
        <v>0</v>
      </c>
      <c r="K300" s="14">
        <f>SUM(G$7:G300)</f>
        <v>63501.790000000052</v>
      </c>
      <c r="L300" s="14">
        <f>SUM(H$7:H300)+SUM(J$7:J300)</f>
        <v>153834.77000000014</v>
      </c>
      <c r="M300" s="14">
        <f t="shared" si="155"/>
        <v>46165.229999999865</v>
      </c>
      <c r="O300" s="6">
        <f t="shared" si="138"/>
        <v>36853.389999999956</v>
      </c>
      <c r="P300" s="11">
        <f t="shared" si="139"/>
        <v>4.1000000000000016E-2</v>
      </c>
      <c r="Q300" s="2">
        <f t="shared" si="143"/>
        <v>67</v>
      </c>
      <c r="S300" s="8">
        <f t="shared" si="144"/>
        <v>53481</v>
      </c>
      <c r="T300" s="16">
        <f t="shared" si="156"/>
        <v>125.92</v>
      </c>
      <c r="U300" s="16">
        <f t="shared" si="145"/>
        <v>490.43</v>
      </c>
      <c r="V300" s="16">
        <f t="shared" si="159"/>
        <v>616.35</v>
      </c>
      <c r="W300" s="14">
        <f>IF(MONTH(S300)=12,MAX(0,MIN(12*CuotaTipoFijo-12*V300,Z299-U300)),0)</f>
        <v>0</v>
      </c>
      <c r="X300" s="14">
        <f>SUM(T$7:T300)</f>
        <v>52962.179999999993</v>
      </c>
      <c r="Y300" s="14">
        <f>SUM(U$7:U300)+SUM(W$7:W300)</f>
        <v>163637.04000000004</v>
      </c>
      <c r="Z300" s="14">
        <f t="shared" si="137"/>
        <v>36362.959999999963</v>
      </c>
    </row>
    <row r="301" spans="2:26" x14ac:dyDescent="0.25">
      <c r="B301" s="6">
        <f t="shared" si="152"/>
        <v>46165.229999999865</v>
      </c>
      <c r="C301" s="11">
        <f t="shared" si="153"/>
        <v>0.02</v>
      </c>
      <c r="D301" s="2">
        <f t="shared" si="154"/>
        <v>66</v>
      </c>
      <c r="F301" s="8">
        <f t="shared" si="140"/>
        <v>53511</v>
      </c>
      <c r="G301" s="16">
        <f t="shared" si="136"/>
        <v>76.94</v>
      </c>
      <c r="H301" s="16">
        <f t="shared" si="141"/>
        <v>662.3</v>
      </c>
      <c r="I301" s="16">
        <f t="shared" si="142"/>
        <v>739.24</v>
      </c>
      <c r="J301" s="14">
        <v>0</v>
      </c>
      <c r="K301" s="14">
        <f>SUM(G$7:G301)</f>
        <v>63578.730000000054</v>
      </c>
      <c r="L301" s="14">
        <f>SUM(H$7:H301)+SUM(J$7:J301)</f>
        <v>154497.07000000012</v>
      </c>
      <c r="M301" s="14">
        <f t="shared" si="155"/>
        <v>45502.929999999877</v>
      </c>
      <c r="O301" s="6">
        <f t="shared" si="138"/>
        <v>36362.959999999963</v>
      </c>
      <c r="P301" s="11">
        <f t="shared" si="139"/>
        <v>4.1000000000000016E-2</v>
      </c>
      <c r="Q301" s="2">
        <f t="shared" si="143"/>
        <v>66</v>
      </c>
      <c r="S301" s="8">
        <f t="shared" si="144"/>
        <v>53511</v>
      </c>
      <c r="T301" s="16">
        <f t="shared" si="156"/>
        <v>124.24</v>
      </c>
      <c r="U301" s="16">
        <f t="shared" si="145"/>
        <v>492.11</v>
      </c>
      <c r="V301" s="16">
        <f t="shared" si="159"/>
        <v>616.35</v>
      </c>
      <c r="W301" s="14">
        <f>IF(MONTH(S301)=12,MAX(0,MIN(12*CuotaTipoFijo-12*V301,Z300-U301)),0)</f>
        <v>0</v>
      </c>
      <c r="X301" s="14">
        <f>SUM(T$7:T301)</f>
        <v>53086.419999999991</v>
      </c>
      <c r="Y301" s="14">
        <f>SUM(U$7:U301)+SUM(W$7:W301)</f>
        <v>164129.15000000002</v>
      </c>
      <c r="Z301" s="14">
        <f t="shared" si="137"/>
        <v>35870.849999999977</v>
      </c>
    </row>
    <row r="302" spans="2:26" x14ac:dyDescent="0.25">
      <c r="B302" s="6">
        <f t="shared" si="152"/>
        <v>45502.929999999877</v>
      </c>
      <c r="C302" s="11">
        <f t="shared" si="153"/>
        <v>0.02</v>
      </c>
      <c r="D302" s="2">
        <f t="shared" si="154"/>
        <v>65</v>
      </c>
      <c r="F302" s="8">
        <f t="shared" si="140"/>
        <v>53542</v>
      </c>
      <c r="G302" s="16">
        <f t="shared" si="136"/>
        <v>75.84</v>
      </c>
      <c r="H302" s="16">
        <f t="shared" si="141"/>
        <v>663.4</v>
      </c>
      <c r="I302" s="16">
        <f t="shared" si="142"/>
        <v>739.24</v>
      </c>
      <c r="J302" s="14">
        <v>0</v>
      </c>
      <c r="K302" s="14">
        <f>SUM(G$7:G302)</f>
        <v>63654.570000000051</v>
      </c>
      <c r="L302" s="14">
        <f>SUM(H$7:H302)+SUM(J$7:J302)</f>
        <v>155160.47000000012</v>
      </c>
      <c r="M302" s="14">
        <f t="shared" si="155"/>
        <v>44839.529999999882</v>
      </c>
      <c r="O302" s="6">
        <f t="shared" si="138"/>
        <v>35870.849999999977</v>
      </c>
      <c r="P302" s="11">
        <f t="shared" si="139"/>
        <v>4.1000000000000016E-2</v>
      </c>
      <c r="Q302" s="2">
        <f t="shared" si="143"/>
        <v>65</v>
      </c>
      <c r="S302" s="8">
        <f t="shared" si="144"/>
        <v>53542</v>
      </c>
      <c r="T302" s="16">
        <f t="shared" si="156"/>
        <v>122.56</v>
      </c>
      <c r="U302" s="16">
        <f t="shared" si="145"/>
        <v>493.79</v>
      </c>
      <c r="V302" s="16">
        <f t="shared" si="159"/>
        <v>616.35</v>
      </c>
      <c r="W302" s="14">
        <f>IF(MONTH(S302)=12,MAX(0,MIN(12*CuotaTipoFijo-12*V302,Z301-U302)),0)</f>
        <v>0</v>
      </c>
      <c r="X302" s="14">
        <f>SUM(T$7:T302)</f>
        <v>53208.979999999989</v>
      </c>
      <c r="Y302" s="14">
        <f>SUM(U$7:U302)+SUM(W$7:W302)</f>
        <v>164622.94000000003</v>
      </c>
      <c r="Z302" s="14">
        <f t="shared" si="137"/>
        <v>35377.059999999969</v>
      </c>
    </row>
    <row r="303" spans="2:26" x14ac:dyDescent="0.25">
      <c r="B303" s="6">
        <f t="shared" si="152"/>
        <v>44839.529999999882</v>
      </c>
      <c r="C303" s="11">
        <f t="shared" si="153"/>
        <v>0.02</v>
      </c>
      <c r="D303" s="2">
        <f t="shared" si="154"/>
        <v>64</v>
      </c>
      <c r="F303" s="8">
        <f t="shared" si="140"/>
        <v>53573</v>
      </c>
      <c r="G303" s="16">
        <f t="shared" si="136"/>
        <v>74.73</v>
      </c>
      <c r="H303" s="16">
        <f t="shared" si="141"/>
        <v>664.51</v>
      </c>
      <c r="I303" s="16">
        <f t="shared" si="142"/>
        <v>739.24</v>
      </c>
      <c r="J303" s="14">
        <v>0</v>
      </c>
      <c r="K303" s="14">
        <f>SUM(G$7:G303)</f>
        <v>63729.300000000054</v>
      </c>
      <c r="L303" s="14">
        <f>SUM(H$7:H303)+SUM(J$7:J303)</f>
        <v>155824.98000000013</v>
      </c>
      <c r="M303" s="14">
        <f t="shared" si="155"/>
        <v>44175.019999999873</v>
      </c>
      <c r="O303" s="6">
        <f t="shared" si="138"/>
        <v>35377.059999999969</v>
      </c>
      <c r="P303" s="11">
        <f t="shared" si="139"/>
        <v>4.1000000000000016E-2</v>
      </c>
      <c r="Q303" s="2">
        <f t="shared" si="143"/>
        <v>64</v>
      </c>
      <c r="S303" s="8">
        <f t="shared" si="144"/>
        <v>53573</v>
      </c>
      <c r="T303" s="16">
        <f t="shared" si="156"/>
        <v>120.87</v>
      </c>
      <c r="U303" s="16">
        <f t="shared" si="145"/>
        <v>495.48</v>
      </c>
      <c r="V303" s="16">
        <f t="shared" si="159"/>
        <v>616.35</v>
      </c>
      <c r="W303" s="14">
        <f>IF(MONTH(S303)=12,MAX(0,MIN(12*CuotaTipoFijo-12*V303,Z302-U303)),0)</f>
        <v>0</v>
      </c>
      <c r="X303" s="14">
        <f>SUM(T$7:T303)</f>
        <v>53329.849999999991</v>
      </c>
      <c r="Y303" s="14">
        <f>SUM(U$7:U303)+SUM(W$7:W303)</f>
        <v>165118.42000000004</v>
      </c>
      <c r="Z303" s="14">
        <f t="shared" si="137"/>
        <v>34881.579999999958</v>
      </c>
    </row>
    <row r="304" spans="2:26" x14ac:dyDescent="0.25">
      <c r="B304" s="6">
        <f t="shared" si="152"/>
        <v>44175.019999999873</v>
      </c>
      <c r="C304" s="11">
        <f t="shared" si="153"/>
        <v>0.02</v>
      </c>
      <c r="D304" s="2">
        <f t="shared" si="154"/>
        <v>63</v>
      </c>
      <c r="F304" s="8">
        <f t="shared" si="140"/>
        <v>53603</v>
      </c>
      <c r="G304" s="16">
        <f t="shared" si="136"/>
        <v>73.63</v>
      </c>
      <c r="H304" s="16">
        <f t="shared" si="141"/>
        <v>665.61</v>
      </c>
      <c r="I304" s="16">
        <f t="shared" si="142"/>
        <v>739.24</v>
      </c>
      <c r="J304" s="14">
        <v>0</v>
      </c>
      <c r="K304" s="14">
        <f>SUM(G$7:G304)</f>
        <v>63802.930000000051</v>
      </c>
      <c r="L304" s="14">
        <f>SUM(H$7:H304)+SUM(J$7:J304)</f>
        <v>156490.59000000011</v>
      </c>
      <c r="M304" s="14">
        <f t="shared" si="155"/>
        <v>43509.409999999887</v>
      </c>
      <c r="O304" s="6">
        <f t="shared" si="138"/>
        <v>34881.579999999958</v>
      </c>
      <c r="P304" s="11">
        <f t="shared" si="139"/>
        <v>4.1000000000000016E-2</v>
      </c>
      <c r="Q304" s="2">
        <f t="shared" si="143"/>
        <v>63</v>
      </c>
      <c r="S304" s="8">
        <f t="shared" si="144"/>
        <v>53603</v>
      </c>
      <c r="T304" s="16">
        <f t="shared" si="156"/>
        <v>119.18</v>
      </c>
      <c r="U304" s="16">
        <f t="shared" si="145"/>
        <v>497.17</v>
      </c>
      <c r="V304" s="16">
        <f t="shared" si="159"/>
        <v>616.35</v>
      </c>
      <c r="W304" s="14">
        <f>IF(MONTH(S304)=12,MAX(0,MIN(12*CuotaTipoFijo-12*V304,Z303-U304)),0)</f>
        <v>0</v>
      </c>
      <c r="X304" s="14">
        <f>SUM(T$7:T304)</f>
        <v>53449.029999999992</v>
      </c>
      <c r="Y304" s="14">
        <f>SUM(U$7:U304)+SUM(W$7:W304)</f>
        <v>165615.59000000005</v>
      </c>
      <c r="Z304" s="14">
        <f t="shared" si="137"/>
        <v>34384.409999999945</v>
      </c>
    </row>
    <row r="305" spans="2:26" x14ac:dyDescent="0.25">
      <c r="B305" s="6">
        <f t="shared" si="152"/>
        <v>43509.409999999887</v>
      </c>
      <c r="C305" s="11">
        <f t="shared" si="153"/>
        <v>0.02</v>
      </c>
      <c r="D305" s="2">
        <f t="shared" si="154"/>
        <v>62</v>
      </c>
      <c r="F305" s="8">
        <f t="shared" si="140"/>
        <v>53634</v>
      </c>
      <c r="G305" s="16">
        <f t="shared" si="136"/>
        <v>72.52</v>
      </c>
      <c r="H305" s="16">
        <f t="shared" si="141"/>
        <v>666.72</v>
      </c>
      <c r="I305" s="16">
        <f t="shared" si="142"/>
        <v>739.24</v>
      </c>
      <c r="J305" s="14">
        <v>0</v>
      </c>
      <c r="K305" s="14">
        <f>SUM(G$7:G305)</f>
        <v>63875.450000000048</v>
      </c>
      <c r="L305" s="14">
        <f>SUM(H$7:H305)+SUM(J$7:J305)</f>
        <v>157157.31000000011</v>
      </c>
      <c r="M305" s="14">
        <f t="shared" si="155"/>
        <v>42842.689999999886</v>
      </c>
      <c r="O305" s="6">
        <f t="shared" si="138"/>
        <v>34384.409999999945</v>
      </c>
      <c r="P305" s="11">
        <f t="shared" si="139"/>
        <v>4.1000000000000016E-2</v>
      </c>
      <c r="Q305" s="2">
        <f t="shared" si="143"/>
        <v>62</v>
      </c>
      <c r="S305" s="8">
        <f t="shared" si="144"/>
        <v>53634</v>
      </c>
      <c r="T305" s="16">
        <f t="shared" si="156"/>
        <v>117.48</v>
      </c>
      <c r="U305" s="16">
        <f t="shared" si="145"/>
        <v>498.87</v>
      </c>
      <c r="V305" s="16">
        <f t="shared" si="159"/>
        <v>616.35</v>
      </c>
      <c r="W305" s="14">
        <f>IF(MONTH(S305)=12,MAX(0,MIN(12*CuotaTipoFijo-12*V305,Z304-U305)),0)</f>
        <v>0</v>
      </c>
      <c r="X305" s="14">
        <f>SUM(T$7:T305)</f>
        <v>53566.509999999995</v>
      </c>
      <c r="Y305" s="14">
        <f>SUM(U$7:U305)+SUM(W$7:W305)</f>
        <v>166114.46000000005</v>
      </c>
      <c r="Z305" s="14">
        <f t="shared" si="137"/>
        <v>33885.53999999995</v>
      </c>
    </row>
    <row r="306" spans="2:26" x14ac:dyDescent="0.25">
      <c r="B306" s="6">
        <f t="shared" si="152"/>
        <v>42842.689999999886</v>
      </c>
      <c r="C306" s="11">
        <f t="shared" si="153"/>
        <v>0.02</v>
      </c>
      <c r="D306" s="2">
        <f t="shared" si="154"/>
        <v>61</v>
      </c>
      <c r="F306" s="8">
        <f t="shared" si="140"/>
        <v>53664</v>
      </c>
      <c r="G306" s="16">
        <f t="shared" si="136"/>
        <v>71.400000000000006</v>
      </c>
      <c r="H306" s="16">
        <f t="shared" si="141"/>
        <v>667.84</v>
      </c>
      <c r="I306" s="16">
        <f t="shared" si="142"/>
        <v>739.24</v>
      </c>
      <c r="J306" s="14">
        <v>0</v>
      </c>
      <c r="K306" s="14">
        <f>SUM(G$7:G306)</f>
        <v>63946.850000000049</v>
      </c>
      <c r="L306" s="14">
        <f>SUM(H$7:H306)+SUM(J$7:J306)</f>
        <v>157825.15000000011</v>
      </c>
      <c r="M306" s="14">
        <f t="shared" si="155"/>
        <v>42174.849999999889</v>
      </c>
      <c r="O306" s="6">
        <f t="shared" si="138"/>
        <v>33885.53999999995</v>
      </c>
      <c r="P306" s="11">
        <f t="shared" si="139"/>
        <v>4.1000000000000016E-2</v>
      </c>
      <c r="Q306" s="2">
        <f t="shared" si="143"/>
        <v>61</v>
      </c>
      <c r="S306" s="8">
        <f t="shared" si="144"/>
        <v>53664</v>
      </c>
      <c r="T306" s="16">
        <f t="shared" si="156"/>
        <v>115.78</v>
      </c>
      <c r="U306" s="16">
        <f t="shared" si="145"/>
        <v>500.57000000000005</v>
      </c>
      <c r="V306" s="16">
        <f t="shared" si="159"/>
        <v>616.35</v>
      </c>
      <c r="W306" s="32">
        <f>IF(MONTH(S306)=12,MAX(0,MIN(12*CuotaTipoFijo-12*V306,Z305-U306)),0)</f>
        <v>1474.6800000000003</v>
      </c>
      <c r="X306" s="14">
        <f>SUM(T$7:T306)</f>
        <v>53682.289999999994</v>
      </c>
      <c r="Y306" s="14">
        <f>SUM(U$7:U306)+SUM(W$7:W306)</f>
        <v>168089.71000000008</v>
      </c>
      <c r="Z306" s="14">
        <f t="shared" si="137"/>
        <v>31910.289999999921</v>
      </c>
    </row>
    <row r="307" spans="2:26" x14ac:dyDescent="0.25">
      <c r="B307" s="6">
        <f t="shared" si="152"/>
        <v>42174.849999999889</v>
      </c>
      <c r="C307" s="11">
        <f t="shared" si="153"/>
        <v>0.02</v>
      </c>
      <c r="D307" s="2">
        <f t="shared" si="154"/>
        <v>60</v>
      </c>
      <c r="F307" s="8">
        <f t="shared" si="140"/>
        <v>53695</v>
      </c>
      <c r="G307" s="16">
        <f t="shared" si="136"/>
        <v>70.290000000000006</v>
      </c>
      <c r="H307" s="16">
        <f t="shared" si="141"/>
        <v>668.95</v>
      </c>
      <c r="I307" s="16">
        <f t="shared" si="142"/>
        <v>739.24</v>
      </c>
      <c r="J307" s="14">
        <v>0</v>
      </c>
      <c r="K307" s="14">
        <f>SUM(G$7:G307)</f>
        <v>64017.14000000005</v>
      </c>
      <c r="L307" s="14">
        <f>SUM(H$7:H307)+SUM(J$7:J307)</f>
        <v>158494.10000000012</v>
      </c>
      <c r="M307" s="14">
        <f t="shared" si="155"/>
        <v>41505.899999999878</v>
      </c>
      <c r="O307" s="6">
        <f t="shared" si="138"/>
        <v>31910.289999999921</v>
      </c>
      <c r="P307" s="11">
        <f t="shared" si="139"/>
        <v>4.2500000000000017E-2</v>
      </c>
      <c r="Q307" s="2">
        <f t="shared" si="143"/>
        <v>60</v>
      </c>
      <c r="S307" s="8">
        <f t="shared" si="144"/>
        <v>53695</v>
      </c>
      <c r="T307" s="21">
        <f t="shared" si="156"/>
        <v>113.02</v>
      </c>
      <c r="U307" s="21">
        <f t="shared" ref="U307:U366" si="160">IFERROR(ROUND(-CUMPRINC(P307/12,Q307,O307,1,1,0),2),0)</f>
        <v>478.27</v>
      </c>
      <c r="V307" s="21">
        <f t="shared" ref="V307:V366" si="161">T307+U307</f>
        <v>591.29</v>
      </c>
      <c r="W307" s="14">
        <f>IF(MONTH(S307)=12,MAX(0,MIN(12*CuotaTipoFijo-12*V307,Z306-U307)),0)</f>
        <v>0</v>
      </c>
      <c r="X307" s="14">
        <f>SUM(T$7:T307)</f>
        <v>53795.30999999999</v>
      </c>
      <c r="Y307" s="14">
        <f>SUM(U$7:U307)+SUM(W$7:W307)</f>
        <v>168567.98000000004</v>
      </c>
      <c r="Z307" s="14">
        <f t="shared" si="137"/>
        <v>31432.01999999996</v>
      </c>
    </row>
    <row r="308" spans="2:26" x14ac:dyDescent="0.25">
      <c r="B308" s="6">
        <f t="shared" si="152"/>
        <v>41505.899999999878</v>
      </c>
      <c r="C308" s="11">
        <f t="shared" si="153"/>
        <v>0.02</v>
      </c>
      <c r="D308" s="2">
        <f t="shared" si="154"/>
        <v>59</v>
      </c>
      <c r="F308" s="8">
        <f t="shared" si="140"/>
        <v>53726</v>
      </c>
      <c r="G308" s="16">
        <f t="shared" si="136"/>
        <v>69.180000000000007</v>
      </c>
      <c r="H308" s="16">
        <f t="shared" si="141"/>
        <v>670.06</v>
      </c>
      <c r="I308" s="16">
        <f t="shared" si="142"/>
        <v>739.24</v>
      </c>
      <c r="J308" s="14">
        <v>0</v>
      </c>
      <c r="K308" s="14">
        <f>SUM(G$7:G308)</f>
        <v>64086.320000000051</v>
      </c>
      <c r="L308" s="14">
        <f>SUM(H$7:H308)+SUM(J$7:J308)</f>
        <v>159164.16000000012</v>
      </c>
      <c r="M308" s="14">
        <f t="shared" si="155"/>
        <v>40835.83999999988</v>
      </c>
      <c r="O308" s="6">
        <f t="shared" si="138"/>
        <v>31432.01999999996</v>
      </c>
      <c r="P308" s="11">
        <f t="shared" si="139"/>
        <v>4.2500000000000017E-2</v>
      </c>
      <c r="Q308" s="2">
        <f t="shared" si="143"/>
        <v>59</v>
      </c>
      <c r="S308" s="8">
        <f t="shared" si="144"/>
        <v>53726</v>
      </c>
      <c r="T308" s="16">
        <f t="shared" si="156"/>
        <v>111.32</v>
      </c>
      <c r="U308" s="16">
        <f t="shared" si="145"/>
        <v>479.96999999999997</v>
      </c>
      <c r="V308" s="16">
        <f t="shared" ref="V308:V366" si="162">V307</f>
        <v>591.29</v>
      </c>
      <c r="W308" s="14">
        <f>IF(MONTH(S308)=12,MAX(0,MIN(12*CuotaTipoFijo-12*V308,Z307-U308)),0)</f>
        <v>0</v>
      </c>
      <c r="X308" s="14">
        <f>SUM(T$7:T308)</f>
        <v>53906.62999999999</v>
      </c>
      <c r="Y308" s="14">
        <f>SUM(U$7:U308)+SUM(W$7:W308)</f>
        <v>169047.95000000007</v>
      </c>
      <c r="Z308" s="14">
        <f t="shared" si="137"/>
        <v>30952.04999999993</v>
      </c>
    </row>
    <row r="309" spans="2:26" x14ac:dyDescent="0.25">
      <c r="B309" s="6">
        <f t="shared" si="152"/>
        <v>40835.83999999988</v>
      </c>
      <c r="C309" s="11">
        <f t="shared" si="153"/>
        <v>0.02</v>
      </c>
      <c r="D309" s="2">
        <f t="shared" si="154"/>
        <v>58</v>
      </c>
      <c r="F309" s="8">
        <f t="shared" si="140"/>
        <v>53754</v>
      </c>
      <c r="G309" s="16">
        <f t="shared" si="136"/>
        <v>68.06</v>
      </c>
      <c r="H309" s="16">
        <f t="shared" si="141"/>
        <v>671.18000000000006</v>
      </c>
      <c r="I309" s="16">
        <f t="shared" si="142"/>
        <v>739.24</v>
      </c>
      <c r="J309" s="14">
        <v>0</v>
      </c>
      <c r="K309" s="14">
        <f>SUM(G$7:G309)</f>
        <v>64154.380000000048</v>
      </c>
      <c r="L309" s="14">
        <f>SUM(H$7:H309)+SUM(J$7:J309)</f>
        <v>159835.34000000011</v>
      </c>
      <c r="M309" s="14">
        <f t="shared" si="155"/>
        <v>40164.659999999887</v>
      </c>
      <c r="O309" s="6">
        <f t="shared" si="138"/>
        <v>30952.04999999993</v>
      </c>
      <c r="P309" s="11">
        <f t="shared" si="139"/>
        <v>4.2500000000000017E-2</v>
      </c>
      <c r="Q309" s="2">
        <f t="shared" si="143"/>
        <v>58</v>
      </c>
      <c r="S309" s="8">
        <f t="shared" si="144"/>
        <v>53754</v>
      </c>
      <c r="T309" s="16">
        <f t="shared" si="156"/>
        <v>109.62</v>
      </c>
      <c r="U309" s="16">
        <f t="shared" si="145"/>
        <v>481.66999999999996</v>
      </c>
      <c r="V309" s="16">
        <f t="shared" si="162"/>
        <v>591.29</v>
      </c>
      <c r="W309" s="14">
        <f>IF(MONTH(S309)=12,MAX(0,MIN(12*CuotaTipoFijo-12*V309,Z308-U309)),0)</f>
        <v>0</v>
      </c>
      <c r="X309" s="14">
        <f>SUM(T$7:T309)</f>
        <v>54016.249999999993</v>
      </c>
      <c r="Y309" s="14">
        <f>SUM(U$7:U309)+SUM(W$7:W309)</f>
        <v>169529.62000000005</v>
      </c>
      <c r="Z309" s="14">
        <f t="shared" si="137"/>
        <v>30470.379999999946</v>
      </c>
    </row>
    <row r="310" spans="2:26" x14ac:dyDescent="0.25">
      <c r="B310" s="6">
        <f t="shared" si="152"/>
        <v>40164.659999999887</v>
      </c>
      <c r="C310" s="11">
        <f t="shared" si="153"/>
        <v>0.02</v>
      </c>
      <c r="D310" s="2">
        <f t="shared" si="154"/>
        <v>57</v>
      </c>
      <c r="F310" s="8">
        <f t="shared" si="140"/>
        <v>53785</v>
      </c>
      <c r="G310" s="16">
        <f t="shared" si="136"/>
        <v>66.94</v>
      </c>
      <c r="H310" s="16">
        <f t="shared" si="141"/>
        <v>672.3</v>
      </c>
      <c r="I310" s="16">
        <f t="shared" si="142"/>
        <v>739.24</v>
      </c>
      <c r="J310" s="14">
        <v>0</v>
      </c>
      <c r="K310" s="14">
        <f>SUM(G$7:G310)</f>
        <v>64221.320000000051</v>
      </c>
      <c r="L310" s="14">
        <f>SUM(H$7:H310)+SUM(J$7:J310)</f>
        <v>160507.6400000001</v>
      </c>
      <c r="M310" s="14">
        <f t="shared" si="155"/>
        <v>39492.359999999899</v>
      </c>
      <c r="O310" s="6">
        <f t="shared" si="138"/>
        <v>30470.379999999946</v>
      </c>
      <c r="P310" s="11">
        <f t="shared" si="139"/>
        <v>4.2500000000000017E-2</v>
      </c>
      <c r="Q310" s="2">
        <f t="shared" si="143"/>
        <v>57</v>
      </c>
      <c r="S310" s="8">
        <f t="shared" si="144"/>
        <v>53785</v>
      </c>
      <c r="T310" s="16">
        <f t="shared" si="156"/>
        <v>107.92</v>
      </c>
      <c r="U310" s="16">
        <f t="shared" si="145"/>
        <v>483.36999999999995</v>
      </c>
      <c r="V310" s="16">
        <f t="shared" si="162"/>
        <v>591.29</v>
      </c>
      <c r="W310" s="14">
        <f>IF(MONTH(S310)=12,MAX(0,MIN(12*CuotaTipoFijo-12*V310,Z309-U310)),0)</f>
        <v>0</v>
      </c>
      <c r="X310" s="14">
        <f>SUM(T$7:T310)</f>
        <v>54124.169999999991</v>
      </c>
      <c r="Y310" s="14">
        <f>SUM(U$7:U310)+SUM(W$7:W310)</f>
        <v>170012.99000000005</v>
      </c>
      <c r="Z310" s="14">
        <f t="shared" si="137"/>
        <v>29987.009999999951</v>
      </c>
    </row>
    <row r="311" spans="2:26" x14ac:dyDescent="0.25">
      <c r="B311" s="6">
        <f t="shared" si="152"/>
        <v>39492.359999999899</v>
      </c>
      <c r="C311" s="11">
        <f t="shared" si="153"/>
        <v>0.02</v>
      </c>
      <c r="D311" s="2">
        <f t="shared" si="154"/>
        <v>56</v>
      </c>
      <c r="F311" s="8">
        <f t="shared" si="140"/>
        <v>53815</v>
      </c>
      <c r="G311" s="16">
        <f t="shared" si="136"/>
        <v>65.819999999999993</v>
      </c>
      <c r="H311" s="16">
        <f t="shared" si="141"/>
        <v>673.42000000000007</v>
      </c>
      <c r="I311" s="16">
        <f t="shared" si="142"/>
        <v>739.24</v>
      </c>
      <c r="J311" s="14">
        <v>0</v>
      </c>
      <c r="K311" s="14">
        <f>SUM(G$7:G311)</f>
        <v>64287.14000000005</v>
      </c>
      <c r="L311" s="14">
        <f>SUM(H$7:H311)+SUM(J$7:J311)</f>
        <v>161181.06000000011</v>
      </c>
      <c r="M311" s="14">
        <f t="shared" si="155"/>
        <v>38818.939999999886</v>
      </c>
      <c r="O311" s="6">
        <f t="shared" si="138"/>
        <v>29987.009999999951</v>
      </c>
      <c r="P311" s="11">
        <f t="shared" si="139"/>
        <v>4.2500000000000017E-2</v>
      </c>
      <c r="Q311" s="2">
        <f t="shared" si="143"/>
        <v>56</v>
      </c>
      <c r="S311" s="8">
        <f t="shared" si="144"/>
        <v>53815</v>
      </c>
      <c r="T311" s="16">
        <f t="shared" si="156"/>
        <v>106.2</v>
      </c>
      <c r="U311" s="16">
        <f t="shared" si="145"/>
        <v>485.09</v>
      </c>
      <c r="V311" s="16">
        <f t="shared" si="162"/>
        <v>591.29</v>
      </c>
      <c r="W311" s="14">
        <f>IF(MONTH(S311)=12,MAX(0,MIN(12*CuotaTipoFijo-12*V311,Z310-U311)),0)</f>
        <v>0</v>
      </c>
      <c r="X311" s="14">
        <f>SUM(T$7:T311)</f>
        <v>54230.369999999988</v>
      </c>
      <c r="Y311" s="14">
        <f>SUM(U$7:U311)+SUM(W$7:W311)</f>
        <v>170498.08000000007</v>
      </c>
      <c r="Z311" s="14">
        <f t="shared" si="137"/>
        <v>29501.919999999925</v>
      </c>
    </row>
    <row r="312" spans="2:26" x14ac:dyDescent="0.25">
      <c r="B312" s="6">
        <f t="shared" si="152"/>
        <v>38818.939999999886</v>
      </c>
      <c r="C312" s="11">
        <f t="shared" si="153"/>
        <v>0.02</v>
      </c>
      <c r="D312" s="2">
        <f t="shared" si="154"/>
        <v>55</v>
      </c>
      <c r="F312" s="8">
        <f t="shared" si="140"/>
        <v>53846</v>
      </c>
      <c r="G312" s="16">
        <f t="shared" si="136"/>
        <v>64.7</v>
      </c>
      <c r="H312" s="16">
        <f t="shared" si="141"/>
        <v>674.54</v>
      </c>
      <c r="I312" s="16">
        <f t="shared" si="142"/>
        <v>739.24</v>
      </c>
      <c r="J312" s="14">
        <v>0</v>
      </c>
      <c r="K312" s="14">
        <f>SUM(G$7:G312)</f>
        <v>64351.840000000047</v>
      </c>
      <c r="L312" s="14">
        <f>SUM(H$7:H312)+SUM(J$7:J312)</f>
        <v>161855.60000000012</v>
      </c>
      <c r="M312" s="14">
        <f t="shared" si="155"/>
        <v>38144.399999999878</v>
      </c>
      <c r="O312" s="6">
        <f t="shared" si="138"/>
        <v>29501.919999999925</v>
      </c>
      <c r="P312" s="11">
        <f t="shared" si="139"/>
        <v>4.2500000000000017E-2</v>
      </c>
      <c r="Q312" s="2">
        <f t="shared" si="143"/>
        <v>55</v>
      </c>
      <c r="S312" s="8">
        <f t="shared" si="144"/>
        <v>53846</v>
      </c>
      <c r="T312" s="16">
        <f t="shared" si="156"/>
        <v>104.49</v>
      </c>
      <c r="U312" s="16">
        <f t="shared" si="145"/>
        <v>486.79999999999995</v>
      </c>
      <c r="V312" s="16">
        <f t="shared" si="162"/>
        <v>591.29</v>
      </c>
      <c r="W312" s="14">
        <f>IF(MONTH(S312)=12,MAX(0,MIN(12*CuotaTipoFijo-12*V312,Z311-U312)),0)</f>
        <v>0</v>
      </c>
      <c r="X312" s="14">
        <f>SUM(T$7:T312)</f>
        <v>54334.859999999986</v>
      </c>
      <c r="Y312" s="14">
        <f>SUM(U$7:U312)+SUM(W$7:W312)</f>
        <v>170984.88000000006</v>
      </c>
      <c r="Z312" s="14">
        <f t="shared" si="137"/>
        <v>29015.119999999937</v>
      </c>
    </row>
    <row r="313" spans="2:26" x14ac:dyDescent="0.25">
      <c r="B313" s="6">
        <f t="shared" si="152"/>
        <v>38144.399999999878</v>
      </c>
      <c r="C313" s="11">
        <f t="shared" si="153"/>
        <v>0.02</v>
      </c>
      <c r="D313" s="2">
        <f t="shared" si="154"/>
        <v>54</v>
      </c>
      <c r="F313" s="8">
        <f t="shared" si="140"/>
        <v>53876</v>
      </c>
      <c r="G313" s="16">
        <f t="shared" si="136"/>
        <v>63.57</v>
      </c>
      <c r="H313" s="16">
        <f t="shared" si="141"/>
        <v>675.67</v>
      </c>
      <c r="I313" s="16">
        <f t="shared" si="142"/>
        <v>739.24</v>
      </c>
      <c r="J313" s="14">
        <v>0</v>
      </c>
      <c r="K313" s="14">
        <f>SUM(G$7:G313)</f>
        <v>64415.410000000047</v>
      </c>
      <c r="L313" s="14">
        <f>SUM(H$7:H313)+SUM(J$7:J313)</f>
        <v>162531.27000000014</v>
      </c>
      <c r="M313" s="14">
        <f t="shared" si="155"/>
        <v>37468.729999999865</v>
      </c>
      <c r="O313" s="6">
        <f t="shared" si="138"/>
        <v>29015.119999999937</v>
      </c>
      <c r="P313" s="11">
        <f t="shared" si="139"/>
        <v>4.2500000000000017E-2</v>
      </c>
      <c r="Q313" s="2">
        <f t="shared" si="143"/>
        <v>54</v>
      </c>
      <c r="S313" s="8">
        <f t="shared" si="144"/>
        <v>53876</v>
      </c>
      <c r="T313" s="16">
        <f t="shared" si="156"/>
        <v>102.76</v>
      </c>
      <c r="U313" s="16">
        <f t="shared" si="145"/>
        <v>488.53</v>
      </c>
      <c r="V313" s="16">
        <f t="shared" si="162"/>
        <v>591.29</v>
      </c>
      <c r="W313" s="14">
        <f>IF(MONTH(S313)=12,MAX(0,MIN(12*CuotaTipoFijo-12*V313,Z312-U313)),0)</f>
        <v>0</v>
      </c>
      <c r="X313" s="14">
        <f>SUM(T$7:T313)</f>
        <v>54437.619999999988</v>
      </c>
      <c r="Y313" s="14">
        <f>SUM(U$7:U313)+SUM(W$7:W313)</f>
        <v>171473.41000000003</v>
      </c>
      <c r="Z313" s="14">
        <f t="shared" si="137"/>
        <v>28526.589999999967</v>
      </c>
    </row>
    <row r="314" spans="2:26" x14ac:dyDescent="0.25">
      <c r="B314" s="6">
        <f t="shared" si="152"/>
        <v>37468.729999999865</v>
      </c>
      <c r="C314" s="11">
        <f t="shared" si="153"/>
        <v>0.02</v>
      </c>
      <c r="D314" s="2">
        <f t="shared" si="154"/>
        <v>53</v>
      </c>
      <c r="F314" s="8">
        <f t="shared" si="140"/>
        <v>53907</v>
      </c>
      <c r="G314" s="16">
        <f t="shared" si="136"/>
        <v>62.45</v>
      </c>
      <c r="H314" s="16">
        <f t="shared" si="141"/>
        <v>676.79</v>
      </c>
      <c r="I314" s="16">
        <f t="shared" si="142"/>
        <v>739.24</v>
      </c>
      <c r="J314" s="14">
        <v>0</v>
      </c>
      <c r="K314" s="14">
        <f>SUM(G$7:G314)</f>
        <v>64477.860000000044</v>
      </c>
      <c r="L314" s="14">
        <f>SUM(H$7:H314)+SUM(J$7:J314)</f>
        <v>163208.06000000014</v>
      </c>
      <c r="M314" s="14">
        <f t="shared" si="155"/>
        <v>36791.939999999857</v>
      </c>
      <c r="O314" s="6">
        <f t="shared" si="138"/>
        <v>28526.589999999967</v>
      </c>
      <c r="P314" s="11">
        <f t="shared" si="139"/>
        <v>4.2500000000000017E-2</v>
      </c>
      <c r="Q314" s="2">
        <f t="shared" si="143"/>
        <v>53</v>
      </c>
      <c r="S314" s="8">
        <f t="shared" si="144"/>
        <v>53907</v>
      </c>
      <c r="T314" s="16">
        <f t="shared" si="156"/>
        <v>101.03</v>
      </c>
      <c r="U314" s="16">
        <f t="shared" si="145"/>
        <v>490.26</v>
      </c>
      <c r="V314" s="16">
        <f t="shared" si="162"/>
        <v>591.29</v>
      </c>
      <c r="W314" s="14">
        <f>IF(MONTH(S314)=12,MAX(0,MIN(12*CuotaTipoFijo-12*V314,Z313-U314)),0)</f>
        <v>0</v>
      </c>
      <c r="X314" s="14">
        <f>SUM(T$7:T314)</f>
        <v>54538.649999999987</v>
      </c>
      <c r="Y314" s="14">
        <f>SUM(U$7:U314)+SUM(W$7:W314)</f>
        <v>171963.67000000004</v>
      </c>
      <c r="Z314" s="14">
        <f t="shared" si="137"/>
        <v>28036.329999999958</v>
      </c>
    </row>
    <row r="315" spans="2:26" x14ac:dyDescent="0.25">
      <c r="B315" s="6">
        <f t="shared" si="152"/>
        <v>36791.939999999857</v>
      </c>
      <c r="C315" s="11">
        <f t="shared" si="153"/>
        <v>0.02</v>
      </c>
      <c r="D315" s="2">
        <f t="shared" si="154"/>
        <v>52</v>
      </c>
      <c r="F315" s="8">
        <f t="shared" si="140"/>
        <v>53938</v>
      </c>
      <c r="G315" s="16">
        <f t="shared" si="136"/>
        <v>61.32</v>
      </c>
      <c r="H315" s="16">
        <f t="shared" si="141"/>
        <v>677.92</v>
      </c>
      <c r="I315" s="16">
        <f t="shared" si="142"/>
        <v>739.24</v>
      </c>
      <c r="J315" s="14">
        <v>0</v>
      </c>
      <c r="K315" s="14">
        <f>SUM(G$7:G315)</f>
        <v>64539.180000000044</v>
      </c>
      <c r="L315" s="14">
        <f>SUM(H$7:H315)+SUM(J$7:J315)</f>
        <v>163885.98000000016</v>
      </c>
      <c r="M315" s="14">
        <f t="shared" si="155"/>
        <v>36114.019999999844</v>
      </c>
      <c r="O315" s="6">
        <f t="shared" si="138"/>
        <v>28036.329999999958</v>
      </c>
      <c r="P315" s="11">
        <f t="shared" si="139"/>
        <v>4.2500000000000017E-2</v>
      </c>
      <c r="Q315" s="2">
        <f t="shared" si="143"/>
        <v>52</v>
      </c>
      <c r="S315" s="8">
        <f t="shared" si="144"/>
        <v>53938</v>
      </c>
      <c r="T315" s="16">
        <f t="shared" si="156"/>
        <v>99.3</v>
      </c>
      <c r="U315" s="16">
        <f t="shared" si="145"/>
        <v>491.98999999999995</v>
      </c>
      <c r="V315" s="16">
        <f t="shared" si="162"/>
        <v>591.29</v>
      </c>
      <c r="W315" s="14">
        <f>IF(MONTH(S315)=12,MAX(0,MIN(12*CuotaTipoFijo-12*V315,Z314-U315)),0)</f>
        <v>0</v>
      </c>
      <c r="X315" s="14">
        <f>SUM(T$7:T315)</f>
        <v>54637.94999999999</v>
      </c>
      <c r="Y315" s="14">
        <f>SUM(U$7:U315)+SUM(W$7:W315)</f>
        <v>172455.66000000003</v>
      </c>
      <c r="Z315" s="14">
        <f t="shared" si="137"/>
        <v>27544.339999999967</v>
      </c>
    </row>
    <row r="316" spans="2:26" x14ac:dyDescent="0.25">
      <c r="B316" s="6">
        <f t="shared" si="152"/>
        <v>36114.019999999844</v>
      </c>
      <c r="C316" s="11">
        <f t="shared" si="153"/>
        <v>0.02</v>
      </c>
      <c r="D316" s="2">
        <f t="shared" si="154"/>
        <v>51</v>
      </c>
      <c r="F316" s="8">
        <f t="shared" si="140"/>
        <v>53968</v>
      </c>
      <c r="G316" s="16">
        <f t="shared" si="136"/>
        <v>60.19</v>
      </c>
      <c r="H316" s="16">
        <f t="shared" si="141"/>
        <v>679.05</v>
      </c>
      <c r="I316" s="16">
        <f t="shared" si="142"/>
        <v>739.24</v>
      </c>
      <c r="J316" s="14">
        <v>0</v>
      </c>
      <c r="K316" s="14">
        <f>SUM(G$7:G316)</f>
        <v>64599.370000000046</v>
      </c>
      <c r="L316" s="14">
        <f>SUM(H$7:H316)+SUM(J$7:J316)</f>
        <v>164565.03000000014</v>
      </c>
      <c r="M316" s="14">
        <f t="shared" si="155"/>
        <v>35434.969999999856</v>
      </c>
      <c r="O316" s="6">
        <f t="shared" si="138"/>
        <v>27544.339999999967</v>
      </c>
      <c r="P316" s="11">
        <f t="shared" si="139"/>
        <v>4.2500000000000017E-2</v>
      </c>
      <c r="Q316" s="2">
        <f t="shared" si="143"/>
        <v>51</v>
      </c>
      <c r="S316" s="8">
        <f t="shared" si="144"/>
        <v>53968</v>
      </c>
      <c r="T316" s="16">
        <f t="shared" si="156"/>
        <v>97.55</v>
      </c>
      <c r="U316" s="16">
        <f t="shared" si="145"/>
        <v>493.73999999999995</v>
      </c>
      <c r="V316" s="16">
        <f t="shared" si="162"/>
        <v>591.29</v>
      </c>
      <c r="W316" s="14">
        <f>IF(MONTH(S316)=12,MAX(0,MIN(12*CuotaTipoFijo-12*V316,Z315-U316)),0)</f>
        <v>0</v>
      </c>
      <c r="X316" s="14">
        <f>SUM(T$7:T316)</f>
        <v>54735.499999999993</v>
      </c>
      <c r="Y316" s="14">
        <f>SUM(U$7:U316)+SUM(W$7:W316)</f>
        <v>172949.40000000002</v>
      </c>
      <c r="Z316" s="14">
        <f t="shared" si="137"/>
        <v>27050.599999999977</v>
      </c>
    </row>
    <row r="317" spans="2:26" x14ac:dyDescent="0.25">
      <c r="B317" s="6">
        <f t="shared" si="152"/>
        <v>35434.969999999856</v>
      </c>
      <c r="C317" s="11">
        <f t="shared" si="153"/>
        <v>0.02</v>
      </c>
      <c r="D317" s="2">
        <f t="shared" si="154"/>
        <v>50</v>
      </c>
      <c r="F317" s="8">
        <f t="shared" si="140"/>
        <v>53999</v>
      </c>
      <c r="G317" s="16">
        <f t="shared" si="136"/>
        <v>59.06</v>
      </c>
      <c r="H317" s="16">
        <f t="shared" si="141"/>
        <v>680.18000000000006</v>
      </c>
      <c r="I317" s="16">
        <f t="shared" si="142"/>
        <v>739.24</v>
      </c>
      <c r="J317" s="14">
        <v>0</v>
      </c>
      <c r="K317" s="14">
        <f>SUM(G$7:G317)</f>
        <v>64658.430000000044</v>
      </c>
      <c r="L317" s="14">
        <f>SUM(H$7:H317)+SUM(J$7:J317)</f>
        <v>165245.21000000014</v>
      </c>
      <c r="M317" s="14">
        <f t="shared" si="155"/>
        <v>34754.789999999863</v>
      </c>
      <c r="O317" s="6">
        <f t="shared" si="138"/>
        <v>27050.599999999977</v>
      </c>
      <c r="P317" s="11">
        <f t="shared" si="139"/>
        <v>4.2500000000000017E-2</v>
      </c>
      <c r="Q317" s="2">
        <f t="shared" si="143"/>
        <v>50</v>
      </c>
      <c r="S317" s="8">
        <f t="shared" si="144"/>
        <v>53999</v>
      </c>
      <c r="T317" s="16">
        <f t="shared" si="156"/>
        <v>95.8</v>
      </c>
      <c r="U317" s="16">
        <f t="shared" si="145"/>
        <v>495.48999999999995</v>
      </c>
      <c r="V317" s="16">
        <f t="shared" si="162"/>
        <v>591.29</v>
      </c>
      <c r="W317" s="14">
        <f>IF(MONTH(S317)=12,MAX(0,MIN(12*CuotaTipoFijo-12*V317,Z316-U317)),0)</f>
        <v>0</v>
      </c>
      <c r="X317" s="14">
        <f>SUM(T$7:T317)</f>
        <v>54831.299999999996</v>
      </c>
      <c r="Y317" s="14">
        <f>SUM(U$7:U317)+SUM(W$7:W317)</f>
        <v>173444.89</v>
      </c>
      <c r="Z317" s="14">
        <f t="shared" si="137"/>
        <v>26555.109999999986</v>
      </c>
    </row>
    <row r="318" spans="2:26" x14ac:dyDescent="0.25">
      <c r="B318" s="6">
        <f t="shared" si="152"/>
        <v>34754.789999999863</v>
      </c>
      <c r="C318" s="11">
        <f t="shared" si="153"/>
        <v>0.02</v>
      </c>
      <c r="D318" s="2">
        <f t="shared" si="154"/>
        <v>49</v>
      </c>
      <c r="F318" s="8">
        <f t="shared" si="140"/>
        <v>54029</v>
      </c>
      <c r="G318" s="16">
        <f t="shared" si="136"/>
        <v>57.92</v>
      </c>
      <c r="H318" s="16">
        <f t="shared" si="141"/>
        <v>681.32</v>
      </c>
      <c r="I318" s="16">
        <f t="shared" si="142"/>
        <v>739.24</v>
      </c>
      <c r="J318" s="14">
        <v>0</v>
      </c>
      <c r="K318" s="14">
        <f>SUM(G$7:G318)</f>
        <v>64716.350000000042</v>
      </c>
      <c r="L318" s="14">
        <f>SUM(H$7:H318)+SUM(J$7:J318)</f>
        <v>165926.53000000014</v>
      </c>
      <c r="M318" s="14">
        <f t="shared" si="155"/>
        <v>34073.469999999856</v>
      </c>
      <c r="O318" s="6">
        <f t="shared" si="138"/>
        <v>26555.109999999986</v>
      </c>
      <c r="P318" s="11">
        <f t="shared" si="139"/>
        <v>4.2500000000000017E-2</v>
      </c>
      <c r="Q318" s="2">
        <f t="shared" si="143"/>
        <v>49</v>
      </c>
      <c r="S318" s="8">
        <f t="shared" si="144"/>
        <v>54029</v>
      </c>
      <c r="T318" s="16">
        <f t="shared" si="156"/>
        <v>94.05</v>
      </c>
      <c r="U318" s="16">
        <f t="shared" si="145"/>
        <v>497.23999999999995</v>
      </c>
      <c r="V318" s="16">
        <f t="shared" si="162"/>
        <v>591.29</v>
      </c>
      <c r="W318" s="32">
        <f>IF(MONTH(S318)=12,MAX(0,MIN(12*CuotaTipoFijo-12*V318,Z317-U318)),0)</f>
        <v>1775.4000000000015</v>
      </c>
      <c r="X318" s="14">
        <f>SUM(T$7:T318)</f>
        <v>54925.35</v>
      </c>
      <c r="Y318" s="14">
        <f>SUM(U$7:U318)+SUM(W$7:W318)</f>
        <v>175717.53000000003</v>
      </c>
      <c r="Z318" s="14">
        <f t="shared" si="137"/>
        <v>24282.469999999972</v>
      </c>
    </row>
    <row r="319" spans="2:26" x14ac:dyDescent="0.25">
      <c r="B319" s="6">
        <f t="shared" si="152"/>
        <v>34073.469999999856</v>
      </c>
      <c r="C319" s="11">
        <f t="shared" si="153"/>
        <v>0.02</v>
      </c>
      <c r="D319" s="2">
        <f t="shared" si="154"/>
        <v>48</v>
      </c>
      <c r="F319" s="8">
        <f t="shared" si="140"/>
        <v>54060</v>
      </c>
      <c r="G319" s="16">
        <f t="shared" si="136"/>
        <v>56.79</v>
      </c>
      <c r="H319" s="16">
        <f t="shared" si="141"/>
        <v>682.45</v>
      </c>
      <c r="I319" s="16">
        <f t="shared" si="142"/>
        <v>739.24</v>
      </c>
      <c r="J319" s="14">
        <v>0</v>
      </c>
      <c r="K319" s="14">
        <f>SUM(G$7:G319)</f>
        <v>64773.140000000043</v>
      </c>
      <c r="L319" s="14">
        <f>SUM(H$7:H319)+SUM(J$7:J319)</f>
        <v>166608.98000000016</v>
      </c>
      <c r="M319" s="14">
        <f t="shared" si="155"/>
        <v>33391.019999999844</v>
      </c>
      <c r="O319" s="6">
        <f t="shared" si="138"/>
        <v>24282.469999999972</v>
      </c>
      <c r="P319" s="11">
        <f t="shared" si="139"/>
        <v>4.4000000000000018E-2</v>
      </c>
      <c r="Q319" s="2">
        <f t="shared" si="143"/>
        <v>48</v>
      </c>
      <c r="S319" s="8">
        <f t="shared" si="144"/>
        <v>54060</v>
      </c>
      <c r="T319" s="21">
        <f t="shared" si="156"/>
        <v>89.04</v>
      </c>
      <c r="U319" s="21">
        <f t="shared" ref="U319:U366" si="163">IFERROR(ROUND(-CUMPRINC(P319/12,Q319,O319,1,1,0),2),0)</f>
        <v>463.6</v>
      </c>
      <c r="V319" s="21">
        <f t="shared" ref="V319:V366" si="164">T319+U319</f>
        <v>552.64</v>
      </c>
      <c r="W319" s="14">
        <f>IF(MONTH(S319)=12,MAX(0,MIN(12*CuotaTipoFijo-12*V319,Z318-U319)),0)</f>
        <v>0</v>
      </c>
      <c r="X319" s="14">
        <f>SUM(T$7:T319)</f>
        <v>55014.39</v>
      </c>
      <c r="Y319" s="14">
        <f>SUM(U$7:U319)+SUM(W$7:W319)</f>
        <v>176181.13000000003</v>
      </c>
      <c r="Z319" s="14">
        <f t="shared" si="137"/>
        <v>23818.869999999966</v>
      </c>
    </row>
    <row r="320" spans="2:26" x14ac:dyDescent="0.25">
      <c r="B320" s="6">
        <f t="shared" si="152"/>
        <v>33391.019999999844</v>
      </c>
      <c r="C320" s="11">
        <f t="shared" si="153"/>
        <v>0.02</v>
      </c>
      <c r="D320" s="2">
        <f t="shared" si="154"/>
        <v>47</v>
      </c>
      <c r="F320" s="8">
        <f t="shared" si="140"/>
        <v>54091</v>
      </c>
      <c r="G320" s="16">
        <f t="shared" si="136"/>
        <v>55.65</v>
      </c>
      <c r="H320" s="16">
        <f t="shared" si="141"/>
        <v>683.59</v>
      </c>
      <c r="I320" s="16">
        <f t="shared" si="142"/>
        <v>739.24</v>
      </c>
      <c r="J320" s="14">
        <v>0</v>
      </c>
      <c r="K320" s="14">
        <f>SUM(G$7:G320)</f>
        <v>64828.790000000045</v>
      </c>
      <c r="L320" s="14">
        <f>SUM(H$7:H320)+SUM(J$7:J320)</f>
        <v>167292.57000000015</v>
      </c>
      <c r="M320" s="14">
        <f t="shared" si="155"/>
        <v>32707.429999999847</v>
      </c>
      <c r="O320" s="6">
        <f t="shared" si="138"/>
        <v>23818.869999999966</v>
      </c>
      <c r="P320" s="11">
        <f t="shared" si="139"/>
        <v>4.4000000000000018E-2</v>
      </c>
      <c r="Q320" s="2">
        <f t="shared" si="143"/>
        <v>47</v>
      </c>
      <c r="S320" s="8">
        <f t="shared" si="144"/>
        <v>54091</v>
      </c>
      <c r="T320" s="16">
        <f t="shared" si="156"/>
        <v>87.34</v>
      </c>
      <c r="U320" s="16">
        <f t="shared" si="145"/>
        <v>465.29999999999995</v>
      </c>
      <c r="V320" s="16">
        <f t="shared" ref="V320:V366" si="165">V319</f>
        <v>552.64</v>
      </c>
      <c r="W320" s="14">
        <f>IF(MONTH(S320)=12,MAX(0,MIN(12*CuotaTipoFijo-12*V320,Z319-U320)),0)</f>
        <v>0</v>
      </c>
      <c r="X320" s="14">
        <f>SUM(T$7:T320)</f>
        <v>55101.729999999996</v>
      </c>
      <c r="Y320" s="14">
        <f>SUM(U$7:U320)+SUM(W$7:W320)</f>
        <v>176646.43000000002</v>
      </c>
      <c r="Z320" s="14">
        <f t="shared" si="137"/>
        <v>23353.569999999978</v>
      </c>
    </row>
    <row r="321" spans="2:26" x14ac:dyDescent="0.25">
      <c r="B321" s="6">
        <f t="shared" si="152"/>
        <v>32707.429999999847</v>
      </c>
      <c r="C321" s="11">
        <f t="shared" si="153"/>
        <v>0.02</v>
      </c>
      <c r="D321" s="2">
        <f t="shared" si="154"/>
        <v>46</v>
      </c>
      <c r="F321" s="8">
        <f t="shared" si="140"/>
        <v>54120</v>
      </c>
      <c r="G321" s="16">
        <f t="shared" si="136"/>
        <v>54.51</v>
      </c>
      <c r="H321" s="16">
        <f t="shared" si="141"/>
        <v>684.73</v>
      </c>
      <c r="I321" s="16">
        <f t="shared" si="142"/>
        <v>739.24</v>
      </c>
      <c r="J321" s="14">
        <v>0</v>
      </c>
      <c r="K321" s="14">
        <f>SUM(G$7:G321)</f>
        <v>64883.300000000047</v>
      </c>
      <c r="L321" s="14">
        <f>SUM(H$7:H321)+SUM(J$7:J321)</f>
        <v>167977.30000000016</v>
      </c>
      <c r="M321" s="14">
        <f t="shared" si="155"/>
        <v>32022.699999999837</v>
      </c>
      <c r="O321" s="6">
        <f t="shared" si="138"/>
        <v>23353.569999999978</v>
      </c>
      <c r="P321" s="11">
        <f t="shared" si="139"/>
        <v>4.4000000000000018E-2</v>
      </c>
      <c r="Q321" s="2">
        <f t="shared" si="143"/>
        <v>46</v>
      </c>
      <c r="S321" s="8">
        <f t="shared" si="144"/>
        <v>54120</v>
      </c>
      <c r="T321" s="16">
        <f t="shared" si="156"/>
        <v>85.63</v>
      </c>
      <c r="U321" s="16">
        <f t="shared" si="145"/>
        <v>467.01</v>
      </c>
      <c r="V321" s="16">
        <f t="shared" si="165"/>
        <v>552.64</v>
      </c>
      <c r="W321" s="14">
        <f>IF(MONTH(S321)=12,MAX(0,MIN(12*CuotaTipoFijo-12*V321,Z320-U321)),0)</f>
        <v>0</v>
      </c>
      <c r="X321" s="14">
        <f>SUM(T$7:T321)</f>
        <v>55187.359999999993</v>
      </c>
      <c r="Y321" s="14">
        <f>SUM(U$7:U321)+SUM(W$7:W321)</f>
        <v>177113.44000000003</v>
      </c>
      <c r="Z321" s="14">
        <f t="shared" si="137"/>
        <v>22886.559999999969</v>
      </c>
    </row>
    <row r="322" spans="2:26" x14ac:dyDescent="0.25">
      <c r="B322" s="6">
        <f t="shared" si="152"/>
        <v>32022.699999999837</v>
      </c>
      <c r="C322" s="11">
        <f t="shared" si="153"/>
        <v>0.02</v>
      </c>
      <c r="D322" s="2">
        <f t="shared" si="154"/>
        <v>45</v>
      </c>
      <c r="F322" s="8">
        <f t="shared" si="140"/>
        <v>54151</v>
      </c>
      <c r="G322" s="16">
        <f t="shared" si="136"/>
        <v>53.37</v>
      </c>
      <c r="H322" s="16">
        <f t="shared" si="141"/>
        <v>685.87</v>
      </c>
      <c r="I322" s="16">
        <f t="shared" si="142"/>
        <v>739.24</v>
      </c>
      <c r="J322" s="14">
        <v>0</v>
      </c>
      <c r="K322" s="14">
        <f>SUM(G$7:G322)</f>
        <v>64936.670000000049</v>
      </c>
      <c r="L322" s="14">
        <f>SUM(H$7:H322)+SUM(J$7:J322)</f>
        <v>168663.17000000016</v>
      </c>
      <c r="M322" s="14">
        <f t="shared" si="155"/>
        <v>31336.829999999842</v>
      </c>
      <c r="O322" s="6">
        <f t="shared" si="138"/>
        <v>22886.559999999969</v>
      </c>
      <c r="P322" s="11">
        <f t="shared" si="139"/>
        <v>4.4000000000000018E-2</v>
      </c>
      <c r="Q322" s="2">
        <f t="shared" si="143"/>
        <v>45</v>
      </c>
      <c r="S322" s="8">
        <f t="shared" si="144"/>
        <v>54151</v>
      </c>
      <c r="T322" s="16">
        <f t="shared" si="156"/>
        <v>83.92</v>
      </c>
      <c r="U322" s="16">
        <f t="shared" si="145"/>
        <v>468.71999999999997</v>
      </c>
      <c r="V322" s="16">
        <f t="shared" si="165"/>
        <v>552.64</v>
      </c>
      <c r="W322" s="14">
        <f>IF(MONTH(S322)=12,MAX(0,MIN(12*CuotaTipoFijo-12*V322,Z321-U322)),0)</f>
        <v>0</v>
      </c>
      <c r="X322" s="14">
        <f>SUM(T$7:T322)</f>
        <v>55271.279999999992</v>
      </c>
      <c r="Y322" s="14">
        <f>SUM(U$7:U322)+SUM(W$7:W322)</f>
        <v>177582.16000000003</v>
      </c>
      <c r="Z322" s="14">
        <f t="shared" si="137"/>
        <v>22417.839999999967</v>
      </c>
    </row>
    <row r="323" spans="2:26" x14ac:dyDescent="0.25">
      <c r="B323" s="6">
        <f t="shared" si="152"/>
        <v>31336.829999999842</v>
      </c>
      <c r="C323" s="11">
        <f t="shared" si="153"/>
        <v>0.02</v>
      </c>
      <c r="D323" s="2">
        <f t="shared" si="154"/>
        <v>44</v>
      </c>
      <c r="F323" s="8">
        <f t="shared" si="140"/>
        <v>54181</v>
      </c>
      <c r="G323" s="16">
        <f t="shared" si="136"/>
        <v>52.23</v>
      </c>
      <c r="H323" s="16">
        <f t="shared" si="141"/>
        <v>687.01</v>
      </c>
      <c r="I323" s="16">
        <f t="shared" si="142"/>
        <v>739.24</v>
      </c>
      <c r="J323" s="14">
        <v>0</v>
      </c>
      <c r="K323" s="14">
        <f>SUM(G$7:G323)</f>
        <v>64988.900000000052</v>
      </c>
      <c r="L323" s="14">
        <f>SUM(H$7:H323)+SUM(J$7:J323)</f>
        <v>169350.18000000017</v>
      </c>
      <c r="M323" s="14">
        <f t="shared" si="155"/>
        <v>30649.819999999832</v>
      </c>
      <c r="O323" s="6">
        <f t="shared" si="138"/>
        <v>22417.839999999967</v>
      </c>
      <c r="P323" s="11">
        <f t="shared" si="139"/>
        <v>4.4000000000000018E-2</v>
      </c>
      <c r="Q323" s="2">
        <f t="shared" si="143"/>
        <v>44</v>
      </c>
      <c r="S323" s="8">
        <f t="shared" si="144"/>
        <v>54181</v>
      </c>
      <c r="T323" s="16">
        <f t="shared" si="156"/>
        <v>82.2</v>
      </c>
      <c r="U323" s="16">
        <f t="shared" si="145"/>
        <v>470.44</v>
      </c>
      <c r="V323" s="16">
        <f t="shared" si="165"/>
        <v>552.64</v>
      </c>
      <c r="W323" s="14">
        <f>IF(MONTH(S323)=12,MAX(0,MIN(12*CuotaTipoFijo-12*V323,Z322-U323)),0)</f>
        <v>0</v>
      </c>
      <c r="X323" s="14">
        <f>SUM(T$7:T323)</f>
        <v>55353.479999999989</v>
      </c>
      <c r="Y323" s="14">
        <f>SUM(U$7:U323)+SUM(W$7:W323)</f>
        <v>178052.60000000003</v>
      </c>
      <c r="Z323" s="14">
        <f t="shared" si="137"/>
        <v>21947.399999999965</v>
      </c>
    </row>
    <row r="324" spans="2:26" x14ac:dyDescent="0.25">
      <c r="B324" s="6">
        <f t="shared" si="152"/>
        <v>30649.819999999832</v>
      </c>
      <c r="C324" s="11">
        <f t="shared" si="153"/>
        <v>0.02</v>
      </c>
      <c r="D324" s="2">
        <f t="shared" si="154"/>
        <v>43</v>
      </c>
      <c r="F324" s="8">
        <f t="shared" si="140"/>
        <v>54212</v>
      </c>
      <c r="G324" s="16">
        <f t="shared" si="136"/>
        <v>51.08</v>
      </c>
      <c r="H324" s="16">
        <f t="shared" si="141"/>
        <v>688.16</v>
      </c>
      <c r="I324" s="16">
        <f t="shared" si="142"/>
        <v>739.24</v>
      </c>
      <c r="J324" s="14">
        <v>0</v>
      </c>
      <c r="K324" s="14">
        <f>SUM(G$7:G324)</f>
        <v>65039.980000000054</v>
      </c>
      <c r="L324" s="14">
        <f>SUM(H$7:H324)+SUM(J$7:J324)</f>
        <v>170038.34000000017</v>
      </c>
      <c r="M324" s="14">
        <f t="shared" si="155"/>
        <v>29961.659999999829</v>
      </c>
      <c r="O324" s="6">
        <f t="shared" si="138"/>
        <v>21947.399999999965</v>
      </c>
      <c r="P324" s="11">
        <f t="shared" si="139"/>
        <v>4.4000000000000018E-2</v>
      </c>
      <c r="Q324" s="2">
        <f t="shared" si="143"/>
        <v>43</v>
      </c>
      <c r="S324" s="8">
        <f t="shared" si="144"/>
        <v>54212</v>
      </c>
      <c r="T324" s="16">
        <f t="shared" si="156"/>
        <v>80.47</v>
      </c>
      <c r="U324" s="16">
        <f t="shared" si="145"/>
        <v>472.16999999999996</v>
      </c>
      <c r="V324" s="16">
        <f t="shared" si="165"/>
        <v>552.64</v>
      </c>
      <c r="W324" s="14">
        <f>IF(MONTH(S324)=12,MAX(0,MIN(12*CuotaTipoFijo-12*V324,Z323-U324)),0)</f>
        <v>0</v>
      </c>
      <c r="X324" s="14">
        <f>SUM(T$7:T324)</f>
        <v>55433.94999999999</v>
      </c>
      <c r="Y324" s="14">
        <f>SUM(U$7:U324)+SUM(W$7:W324)</f>
        <v>178524.77000000005</v>
      </c>
      <c r="Z324" s="14">
        <f t="shared" si="137"/>
        <v>21475.229999999952</v>
      </c>
    </row>
    <row r="325" spans="2:26" x14ac:dyDescent="0.25">
      <c r="B325" s="6">
        <f t="shared" si="152"/>
        <v>29961.659999999829</v>
      </c>
      <c r="C325" s="11">
        <f t="shared" si="153"/>
        <v>0.02</v>
      </c>
      <c r="D325" s="2">
        <f t="shared" si="154"/>
        <v>42</v>
      </c>
      <c r="F325" s="8">
        <f t="shared" si="140"/>
        <v>54242</v>
      </c>
      <c r="G325" s="16">
        <f t="shared" si="136"/>
        <v>49.94</v>
      </c>
      <c r="H325" s="16">
        <f t="shared" si="141"/>
        <v>689.3</v>
      </c>
      <c r="I325" s="16">
        <f t="shared" si="142"/>
        <v>739.24</v>
      </c>
      <c r="J325" s="14">
        <v>0</v>
      </c>
      <c r="K325" s="14">
        <f>SUM(G$7:G325)</f>
        <v>65089.920000000056</v>
      </c>
      <c r="L325" s="14">
        <f>SUM(H$7:H325)+SUM(J$7:J325)</f>
        <v>170727.64000000016</v>
      </c>
      <c r="M325" s="14">
        <f t="shared" si="155"/>
        <v>29272.359999999841</v>
      </c>
      <c r="O325" s="6">
        <f t="shared" si="138"/>
        <v>21475.229999999952</v>
      </c>
      <c r="P325" s="11">
        <f t="shared" si="139"/>
        <v>4.4000000000000018E-2</v>
      </c>
      <c r="Q325" s="2">
        <f t="shared" si="143"/>
        <v>42</v>
      </c>
      <c r="S325" s="8">
        <f t="shared" si="144"/>
        <v>54242</v>
      </c>
      <c r="T325" s="16">
        <f t="shared" si="156"/>
        <v>78.739999999999995</v>
      </c>
      <c r="U325" s="16">
        <f t="shared" si="145"/>
        <v>473.9</v>
      </c>
      <c r="V325" s="16">
        <f t="shared" si="165"/>
        <v>552.64</v>
      </c>
      <c r="W325" s="14">
        <f>IF(MONTH(S325)=12,MAX(0,MIN(12*CuotaTipoFijo-12*V325,Z324-U325)),0)</f>
        <v>0</v>
      </c>
      <c r="X325" s="14">
        <f>SUM(T$7:T325)</f>
        <v>55512.689999999988</v>
      </c>
      <c r="Y325" s="14">
        <f>SUM(U$7:U325)+SUM(W$7:W325)</f>
        <v>178998.67000000004</v>
      </c>
      <c r="Z325" s="14">
        <f t="shared" si="137"/>
        <v>21001.329999999958</v>
      </c>
    </row>
    <row r="326" spans="2:26" x14ac:dyDescent="0.25">
      <c r="B326" s="6">
        <f t="shared" si="152"/>
        <v>29272.359999999841</v>
      </c>
      <c r="C326" s="11">
        <f t="shared" si="153"/>
        <v>0.02</v>
      </c>
      <c r="D326" s="2">
        <f t="shared" si="154"/>
        <v>41</v>
      </c>
      <c r="F326" s="8">
        <f t="shared" si="140"/>
        <v>54273</v>
      </c>
      <c r="G326" s="16">
        <f t="shared" si="136"/>
        <v>48.79</v>
      </c>
      <c r="H326" s="16">
        <f t="shared" si="141"/>
        <v>690.45</v>
      </c>
      <c r="I326" s="16">
        <f t="shared" si="142"/>
        <v>739.24</v>
      </c>
      <c r="J326" s="14">
        <v>0</v>
      </c>
      <c r="K326" s="14">
        <f>SUM(G$7:G326)</f>
        <v>65138.710000000057</v>
      </c>
      <c r="L326" s="14">
        <f>SUM(H$7:H326)+SUM(J$7:J326)</f>
        <v>171418.09000000017</v>
      </c>
      <c r="M326" s="14">
        <f t="shared" si="155"/>
        <v>28581.909999999829</v>
      </c>
      <c r="O326" s="6">
        <f t="shared" si="138"/>
        <v>21001.329999999958</v>
      </c>
      <c r="P326" s="11">
        <f t="shared" si="139"/>
        <v>4.4000000000000018E-2</v>
      </c>
      <c r="Q326" s="2">
        <f t="shared" si="143"/>
        <v>41</v>
      </c>
      <c r="S326" s="8">
        <f t="shared" si="144"/>
        <v>54273</v>
      </c>
      <c r="T326" s="16">
        <f t="shared" si="156"/>
        <v>77</v>
      </c>
      <c r="U326" s="16">
        <f t="shared" si="145"/>
        <v>475.64</v>
      </c>
      <c r="V326" s="16">
        <f t="shared" si="165"/>
        <v>552.64</v>
      </c>
      <c r="W326" s="14">
        <f>IF(MONTH(S326)=12,MAX(0,MIN(12*CuotaTipoFijo-12*V326,Z325-U326)),0)</f>
        <v>0</v>
      </c>
      <c r="X326" s="14">
        <f>SUM(T$7:T326)</f>
        <v>55589.689999999988</v>
      </c>
      <c r="Y326" s="14">
        <f>SUM(U$7:U326)+SUM(W$7:W326)</f>
        <v>179474.31000000006</v>
      </c>
      <c r="Z326" s="14">
        <f t="shared" si="137"/>
        <v>20525.689999999944</v>
      </c>
    </row>
    <row r="327" spans="2:26" x14ac:dyDescent="0.25">
      <c r="B327" s="6">
        <f t="shared" si="152"/>
        <v>28581.909999999829</v>
      </c>
      <c r="C327" s="11">
        <f t="shared" si="153"/>
        <v>0.02</v>
      </c>
      <c r="D327" s="2">
        <f t="shared" si="154"/>
        <v>40</v>
      </c>
      <c r="F327" s="8">
        <f t="shared" si="140"/>
        <v>54304</v>
      </c>
      <c r="G327" s="16">
        <f t="shared" ref="G327:G366" si="166">IFERROR(ROUND(-CUMIPMT(C327/12,D327,B327,1,1,0),2),0)</f>
        <v>47.64</v>
      </c>
      <c r="H327" s="16">
        <f t="shared" si="141"/>
        <v>691.6</v>
      </c>
      <c r="I327" s="16">
        <f t="shared" si="142"/>
        <v>739.24</v>
      </c>
      <c r="J327" s="14">
        <v>0</v>
      </c>
      <c r="K327" s="14">
        <f>SUM(G$7:G327)</f>
        <v>65186.350000000057</v>
      </c>
      <c r="L327" s="14">
        <f>SUM(H$7:H327)+SUM(J$7:J327)</f>
        <v>172109.69000000018</v>
      </c>
      <c r="M327" s="14">
        <f t="shared" si="155"/>
        <v>27890.309999999823</v>
      </c>
      <c r="O327" s="6">
        <f t="shared" si="138"/>
        <v>20525.689999999944</v>
      </c>
      <c r="P327" s="11">
        <f t="shared" si="139"/>
        <v>4.4000000000000018E-2</v>
      </c>
      <c r="Q327" s="2">
        <f t="shared" si="143"/>
        <v>40</v>
      </c>
      <c r="S327" s="8">
        <f t="shared" si="144"/>
        <v>54304</v>
      </c>
      <c r="T327" s="16">
        <f t="shared" si="156"/>
        <v>75.260000000000005</v>
      </c>
      <c r="U327" s="16">
        <f t="shared" si="145"/>
        <v>477.38</v>
      </c>
      <c r="V327" s="16">
        <f t="shared" si="165"/>
        <v>552.64</v>
      </c>
      <c r="W327" s="14">
        <f>IF(MONTH(S327)=12,MAX(0,MIN(12*CuotaTipoFijo-12*V327,Z326-U327)),0)</f>
        <v>0</v>
      </c>
      <c r="X327" s="14">
        <f>SUM(T$7:T327)</f>
        <v>55664.94999999999</v>
      </c>
      <c r="Y327" s="14">
        <f>SUM(U$7:U327)+SUM(W$7:W327)</f>
        <v>179951.69000000006</v>
      </c>
      <c r="Z327" s="14">
        <f t="shared" ref="Z327:Z366" si="167">$B$7-Y327</f>
        <v>20048.309999999939</v>
      </c>
    </row>
    <row r="328" spans="2:26" x14ac:dyDescent="0.25">
      <c r="B328" s="6">
        <f t="shared" si="152"/>
        <v>27890.309999999823</v>
      </c>
      <c r="C328" s="11">
        <f t="shared" si="153"/>
        <v>0.02</v>
      </c>
      <c r="D328" s="2">
        <f t="shared" si="154"/>
        <v>39</v>
      </c>
      <c r="F328" s="8">
        <f t="shared" si="140"/>
        <v>54334</v>
      </c>
      <c r="G328" s="16">
        <f t="shared" si="166"/>
        <v>46.48</v>
      </c>
      <c r="H328" s="16">
        <f t="shared" si="141"/>
        <v>692.76</v>
      </c>
      <c r="I328" s="16">
        <f t="shared" si="142"/>
        <v>739.24</v>
      </c>
      <c r="J328" s="14">
        <v>0</v>
      </c>
      <c r="K328" s="14">
        <f>SUM(G$7:G328)</f>
        <v>65232.83000000006</v>
      </c>
      <c r="L328" s="14">
        <f>SUM(H$7:H328)+SUM(J$7:J328)</f>
        <v>172802.45000000019</v>
      </c>
      <c r="M328" s="14">
        <f t="shared" si="155"/>
        <v>27197.549999999814</v>
      </c>
      <c r="O328" s="6">
        <f t="shared" ref="O328:O366" si="168">Z327</f>
        <v>20048.309999999939</v>
      </c>
      <c r="P328" s="11">
        <f t="shared" ref="P328:P366" si="169">IF(MONTH(S328)=1,MIN(IntMax,P327+CambioIntAnual),P327)</f>
        <v>4.4000000000000018E-2</v>
      </c>
      <c r="Q328" s="2">
        <f t="shared" si="143"/>
        <v>39</v>
      </c>
      <c r="S328" s="8">
        <f t="shared" si="144"/>
        <v>54334</v>
      </c>
      <c r="T328" s="16">
        <f t="shared" si="156"/>
        <v>73.510000000000005</v>
      </c>
      <c r="U328" s="16">
        <f t="shared" si="145"/>
        <v>479.13</v>
      </c>
      <c r="V328" s="16">
        <f t="shared" si="165"/>
        <v>552.64</v>
      </c>
      <c r="W328" s="14">
        <f>IF(MONTH(S328)=12,MAX(0,MIN(12*CuotaTipoFijo-12*V328,Z327-U328)),0)</f>
        <v>0</v>
      </c>
      <c r="X328" s="14">
        <f>SUM(T$7:T328)</f>
        <v>55738.459999999992</v>
      </c>
      <c r="Y328" s="14">
        <f>SUM(U$7:U328)+SUM(W$7:W328)</f>
        <v>180430.82000000007</v>
      </c>
      <c r="Z328" s="14">
        <f t="shared" si="167"/>
        <v>19569.179999999935</v>
      </c>
    </row>
    <row r="329" spans="2:26" x14ac:dyDescent="0.25">
      <c r="B329" s="6">
        <f t="shared" si="152"/>
        <v>27197.549999999814</v>
      </c>
      <c r="C329" s="11">
        <f t="shared" si="153"/>
        <v>0.02</v>
      </c>
      <c r="D329" s="2">
        <f t="shared" si="154"/>
        <v>38</v>
      </c>
      <c r="F329" s="8">
        <f t="shared" ref="F329:F366" si="170">DATE(YEAR(F328),MONTH(F328)+1,DAY(F328))</f>
        <v>54365</v>
      </c>
      <c r="G329" s="16">
        <f t="shared" si="166"/>
        <v>45.33</v>
      </c>
      <c r="H329" s="16">
        <f t="shared" ref="H329:H365" si="171">I329-G329</f>
        <v>693.91</v>
      </c>
      <c r="I329" s="16">
        <f t="shared" ref="I329:I365" si="172">I328</f>
        <v>739.24</v>
      </c>
      <c r="J329" s="14">
        <v>0</v>
      </c>
      <c r="K329" s="14">
        <f>SUM(G$7:G329)</f>
        <v>65278.160000000062</v>
      </c>
      <c r="L329" s="14">
        <f>SUM(H$7:H329)+SUM(J$7:J329)</f>
        <v>173496.36000000019</v>
      </c>
      <c r="M329" s="14">
        <f t="shared" si="155"/>
        <v>26503.63999999981</v>
      </c>
      <c r="O329" s="6">
        <f t="shared" si="168"/>
        <v>19569.179999999935</v>
      </c>
      <c r="P329" s="11">
        <f t="shared" si="169"/>
        <v>4.4000000000000018E-2</v>
      </c>
      <c r="Q329" s="2">
        <f t="shared" ref="Q329:Q366" si="173">Q328-1</f>
        <v>38</v>
      </c>
      <c r="S329" s="8">
        <f t="shared" ref="S329:S366" si="174">DATE(YEAR(S328),MONTH(S328)+1,DAY(S328))</f>
        <v>54365</v>
      </c>
      <c r="T329" s="16">
        <f t="shared" si="156"/>
        <v>71.75</v>
      </c>
      <c r="U329" s="16">
        <f t="shared" ref="U329:U366" si="175">V329-T329</f>
        <v>480.89</v>
      </c>
      <c r="V329" s="16">
        <f t="shared" si="165"/>
        <v>552.64</v>
      </c>
      <c r="W329" s="14">
        <f>IF(MONTH(S329)=12,MAX(0,MIN(12*CuotaTipoFijo-12*V329,Z328-U329)),0)</f>
        <v>0</v>
      </c>
      <c r="X329" s="14">
        <f>SUM(T$7:T329)</f>
        <v>55810.209999999992</v>
      </c>
      <c r="Y329" s="14">
        <f>SUM(U$7:U329)+SUM(W$7:W329)</f>
        <v>180911.71000000008</v>
      </c>
      <c r="Z329" s="14">
        <f t="shared" si="167"/>
        <v>19088.289999999921</v>
      </c>
    </row>
    <row r="330" spans="2:26" x14ac:dyDescent="0.25">
      <c r="B330" s="6">
        <f t="shared" si="152"/>
        <v>26503.63999999981</v>
      </c>
      <c r="C330" s="11">
        <f t="shared" si="153"/>
        <v>0.02</v>
      </c>
      <c r="D330" s="2">
        <f t="shared" si="154"/>
        <v>37</v>
      </c>
      <c r="F330" s="8">
        <f t="shared" si="170"/>
        <v>54395</v>
      </c>
      <c r="G330" s="16">
        <f t="shared" si="166"/>
        <v>44.17</v>
      </c>
      <c r="H330" s="16">
        <f t="shared" si="171"/>
        <v>695.07</v>
      </c>
      <c r="I330" s="16">
        <f t="shared" si="172"/>
        <v>739.24</v>
      </c>
      <c r="J330" s="14">
        <v>0</v>
      </c>
      <c r="K330" s="14">
        <f>SUM(G$7:G330)</f>
        <v>65322.33000000006</v>
      </c>
      <c r="L330" s="14">
        <f>SUM(H$7:H330)+SUM(J$7:J330)</f>
        <v>174191.4300000002</v>
      </c>
      <c r="M330" s="14">
        <f t="shared" si="155"/>
        <v>25808.569999999803</v>
      </c>
      <c r="O330" s="6">
        <f t="shared" si="168"/>
        <v>19088.289999999921</v>
      </c>
      <c r="P330" s="11">
        <f t="shared" si="169"/>
        <v>4.4000000000000018E-2</v>
      </c>
      <c r="Q330" s="2">
        <f t="shared" si="173"/>
        <v>37</v>
      </c>
      <c r="S330" s="8">
        <f t="shared" si="174"/>
        <v>54395</v>
      </c>
      <c r="T330" s="16">
        <f t="shared" si="156"/>
        <v>69.989999999999995</v>
      </c>
      <c r="U330" s="16">
        <f t="shared" si="175"/>
        <v>482.65</v>
      </c>
      <c r="V330" s="16">
        <f t="shared" si="165"/>
        <v>552.64</v>
      </c>
      <c r="W330" s="32">
        <f>IF(MONTH(S330)=12,MAX(0,MIN(12*CuotaTipoFijo-12*V330,Z329-U330)),0)</f>
        <v>2239.2000000000007</v>
      </c>
      <c r="X330" s="14">
        <f>SUM(T$7:T330)</f>
        <v>55880.19999999999</v>
      </c>
      <c r="Y330" s="14">
        <f>SUM(U$7:U330)+SUM(W$7:W330)</f>
        <v>183633.56000000006</v>
      </c>
      <c r="Z330" s="14">
        <f t="shared" si="167"/>
        <v>16366.439999999944</v>
      </c>
    </row>
    <row r="331" spans="2:26" x14ac:dyDescent="0.25">
      <c r="B331" s="6">
        <f t="shared" si="152"/>
        <v>25808.569999999803</v>
      </c>
      <c r="C331" s="11">
        <f t="shared" si="153"/>
        <v>0.02</v>
      </c>
      <c r="D331" s="2">
        <f t="shared" si="154"/>
        <v>36</v>
      </c>
      <c r="F331" s="8">
        <f t="shared" si="170"/>
        <v>54426</v>
      </c>
      <c r="G331" s="16">
        <f t="shared" si="166"/>
        <v>43.01</v>
      </c>
      <c r="H331" s="16">
        <f t="shared" si="171"/>
        <v>696.23</v>
      </c>
      <c r="I331" s="16">
        <f t="shared" si="172"/>
        <v>739.24</v>
      </c>
      <c r="J331" s="14">
        <v>0</v>
      </c>
      <c r="K331" s="14">
        <f>SUM(G$7:G331)</f>
        <v>65365.340000000062</v>
      </c>
      <c r="L331" s="14">
        <f>SUM(H$7:H331)+SUM(J$7:J331)</f>
        <v>174887.66000000021</v>
      </c>
      <c r="M331" s="14">
        <f t="shared" si="155"/>
        <v>25112.339999999793</v>
      </c>
      <c r="O331" s="6">
        <f t="shared" si="168"/>
        <v>16366.439999999944</v>
      </c>
      <c r="P331" s="11">
        <f t="shared" si="169"/>
        <v>4.550000000000002E-2</v>
      </c>
      <c r="Q331" s="2">
        <f t="shared" si="173"/>
        <v>36</v>
      </c>
      <c r="S331" s="8">
        <f t="shared" si="174"/>
        <v>54426</v>
      </c>
      <c r="T331" s="21">
        <f t="shared" si="156"/>
        <v>62.06</v>
      </c>
      <c r="U331" s="21">
        <f t="shared" ref="U331:U366" si="176">IFERROR(ROUND(-CUMPRINC(P331/12,Q331,O331,1,1,0),2),0)</f>
        <v>425.16</v>
      </c>
      <c r="V331" s="21">
        <f t="shared" ref="V331:V366" si="177">T331+U331</f>
        <v>487.22</v>
      </c>
      <c r="W331" s="14">
        <f>IF(MONTH(S331)=12,MAX(0,MIN(12*CuotaTipoFijo-12*V331,Z330-U331)),0)</f>
        <v>0</v>
      </c>
      <c r="X331" s="14">
        <f>SUM(T$7:T331)</f>
        <v>55942.259999999987</v>
      </c>
      <c r="Y331" s="14">
        <f>SUM(U$7:U331)+SUM(W$7:W331)</f>
        <v>184058.72000000006</v>
      </c>
      <c r="Z331" s="14">
        <f t="shared" si="167"/>
        <v>15941.279999999941</v>
      </c>
    </row>
    <row r="332" spans="2:26" x14ac:dyDescent="0.25">
      <c r="B332" s="6">
        <f t="shared" si="152"/>
        <v>25112.339999999793</v>
      </c>
      <c r="C332" s="11">
        <f t="shared" si="153"/>
        <v>0.02</v>
      </c>
      <c r="D332" s="2">
        <f t="shared" si="154"/>
        <v>35</v>
      </c>
      <c r="F332" s="8">
        <f t="shared" si="170"/>
        <v>54457</v>
      </c>
      <c r="G332" s="16">
        <f t="shared" si="166"/>
        <v>41.85</v>
      </c>
      <c r="H332" s="16">
        <f t="shared" si="171"/>
        <v>697.39</v>
      </c>
      <c r="I332" s="16">
        <f t="shared" si="172"/>
        <v>739.24</v>
      </c>
      <c r="J332" s="14">
        <v>0</v>
      </c>
      <c r="K332" s="14">
        <f>SUM(G$7:G332)</f>
        <v>65407.190000000061</v>
      </c>
      <c r="L332" s="14">
        <f>SUM(H$7:H332)+SUM(J$7:J332)</f>
        <v>175585.05000000022</v>
      </c>
      <c r="M332" s="14">
        <f t="shared" si="155"/>
        <v>24414.949999999779</v>
      </c>
      <c r="O332" s="6">
        <f t="shared" si="168"/>
        <v>15941.279999999941</v>
      </c>
      <c r="P332" s="11">
        <f t="shared" si="169"/>
        <v>4.550000000000002E-2</v>
      </c>
      <c r="Q332" s="2">
        <f t="shared" si="173"/>
        <v>35</v>
      </c>
      <c r="S332" s="8">
        <f t="shared" si="174"/>
        <v>54457</v>
      </c>
      <c r="T332" s="16">
        <f t="shared" si="156"/>
        <v>60.44</v>
      </c>
      <c r="U332" s="16">
        <f t="shared" si="175"/>
        <v>426.78000000000003</v>
      </c>
      <c r="V332" s="16">
        <f t="shared" ref="V332:V366" si="178">V331</f>
        <v>487.22</v>
      </c>
      <c r="W332" s="14">
        <f>IF(MONTH(S332)=12,MAX(0,MIN(12*CuotaTipoFijo-12*V332,Z331-U332)),0)</f>
        <v>0</v>
      </c>
      <c r="X332" s="14">
        <f>SUM(T$7:T332)</f>
        <v>56002.69999999999</v>
      </c>
      <c r="Y332" s="14">
        <f>SUM(U$7:U332)+SUM(W$7:W332)</f>
        <v>184485.50000000006</v>
      </c>
      <c r="Z332" s="14">
        <f t="shared" si="167"/>
        <v>15514.499999999942</v>
      </c>
    </row>
    <row r="333" spans="2:26" x14ac:dyDescent="0.25">
      <c r="B333" s="6">
        <f t="shared" si="152"/>
        <v>24414.949999999779</v>
      </c>
      <c r="C333" s="11">
        <f t="shared" si="153"/>
        <v>0.02</v>
      </c>
      <c r="D333" s="2">
        <f t="shared" si="154"/>
        <v>34</v>
      </c>
      <c r="F333" s="8">
        <f t="shared" si="170"/>
        <v>54485</v>
      </c>
      <c r="G333" s="16">
        <f t="shared" si="166"/>
        <v>40.69</v>
      </c>
      <c r="H333" s="16">
        <f t="shared" si="171"/>
        <v>698.55</v>
      </c>
      <c r="I333" s="16">
        <f t="shared" si="172"/>
        <v>739.24</v>
      </c>
      <c r="J333" s="14">
        <v>0</v>
      </c>
      <c r="K333" s="14">
        <f>SUM(G$7:G333)</f>
        <v>65447.880000000063</v>
      </c>
      <c r="L333" s="14">
        <f>SUM(H$7:H333)+SUM(J$7:J333)</f>
        <v>176283.60000000021</v>
      </c>
      <c r="M333" s="14">
        <f t="shared" si="155"/>
        <v>23716.39999999979</v>
      </c>
      <c r="O333" s="6">
        <f t="shared" si="168"/>
        <v>15514.499999999942</v>
      </c>
      <c r="P333" s="11">
        <f t="shared" si="169"/>
        <v>4.550000000000002E-2</v>
      </c>
      <c r="Q333" s="2">
        <f t="shared" si="173"/>
        <v>34</v>
      </c>
      <c r="S333" s="8">
        <f t="shared" si="174"/>
        <v>54485</v>
      </c>
      <c r="T333" s="16">
        <f t="shared" si="156"/>
        <v>58.83</v>
      </c>
      <c r="U333" s="16">
        <f t="shared" si="175"/>
        <v>428.39000000000004</v>
      </c>
      <c r="V333" s="16">
        <f t="shared" si="178"/>
        <v>487.22</v>
      </c>
      <c r="W333" s="14">
        <f>IF(MONTH(S333)=12,MAX(0,MIN(12*CuotaTipoFijo-12*V333,Z332-U333)),0)</f>
        <v>0</v>
      </c>
      <c r="X333" s="14">
        <f>SUM(T$7:T333)</f>
        <v>56061.529999999992</v>
      </c>
      <c r="Y333" s="14">
        <f>SUM(U$7:U333)+SUM(W$7:W333)</f>
        <v>184913.89000000007</v>
      </c>
      <c r="Z333" s="14">
        <f t="shared" si="167"/>
        <v>15086.109999999928</v>
      </c>
    </row>
    <row r="334" spans="2:26" x14ac:dyDescent="0.25">
      <c r="B334" s="6">
        <f t="shared" si="152"/>
        <v>23716.39999999979</v>
      </c>
      <c r="C334" s="11">
        <f t="shared" si="153"/>
        <v>0.02</v>
      </c>
      <c r="D334" s="2">
        <f t="shared" si="154"/>
        <v>33</v>
      </c>
      <c r="F334" s="8">
        <f t="shared" si="170"/>
        <v>54516</v>
      </c>
      <c r="G334" s="16">
        <f t="shared" si="166"/>
        <v>39.53</v>
      </c>
      <c r="H334" s="16">
        <f t="shared" si="171"/>
        <v>699.71</v>
      </c>
      <c r="I334" s="16">
        <f t="shared" si="172"/>
        <v>739.24</v>
      </c>
      <c r="J334" s="14">
        <v>0</v>
      </c>
      <c r="K334" s="14">
        <f>SUM(G$7:G334)</f>
        <v>65487.410000000062</v>
      </c>
      <c r="L334" s="14">
        <f>SUM(H$7:H334)+SUM(J$7:J334)</f>
        <v>176983.3100000002</v>
      </c>
      <c r="M334" s="14">
        <f t="shared" si="155"/>
        <v>23016.689999999799</v>
      </c>
      <c r="O334" s="6">
        <f t="shared" si="168"/>
        <v>15086.109999999928</v>
      </c>
      <c r="P334" s="11">
        <f t="shared" si="169"/>
        <v>4.550000000000002E-2</v>
      </c>
      <c r="Q334" s="2">
        <f t="shared" si="173"/>
        <v>33</v>
      </c>
      <c r="S334" s="8">
        <f t="shared" si="174"/>
        <v>54516</v>
      </c>
      <c r="T334" s="16">
        <f t="shared" si="156"/>
        <v>57.2</v>
      </c>
      <c r="U334" s="16">
        <f t="shared" si="175"/>
        <v>430.02000000000004</v>
      </c>
      <c r="V334" s="16">
        <f t="shared" si="178"/>
        <v>487.22</v>
      </c>
      <c r="W334" s="14">
        <f>IF(MONTH(S334)=12,MAX(0,MIN(12*CuotaTipoFijo-12*V334,Z333-U334)),0)</f>
        <v>0</v>
      </c>
      <c r="X334" s="14">
        <f>SUM(T$7:T334)</f>
        <v>56118.729999999989</v>
      </c>
      <c r="Y334" s="14">
        <f>SUM(U$7:U334)+SUM(W$7:W334)</f>
        <v>185343.91000000006</v>
      </c>
      <c r="Z334" s="14">
        <f t="shared" si="167"/>
        <v>14656.089999999938</v>
      </c>
    </row>
    <row r="335" spans="2:26" x14ac:dyDescent="0.25">
      <c r="B335" s="6">
        <f t="shared" si="152"/>
        <v>23016.689999999799</v>
      </c>
      <c r="C335" s="11">
        <f t="shared" si="153"/>
        <v>0.02</v>
      </c>
      <c r="D335" s="2">
        <f t="shared" si="154"/>
        <v>32</v>
      </c>
      <c r="F335" s="8">
        <f t="shared" si="170"/>
        <v>54546</v>
      </c>
      <c r="G335" s="16">
        <f t="shared" si="166"/>
        <v>38.36</v>
      </c>
      <c r="H335" s="16">
        <f t="shared" si="171"/>
        <v>700.88</v>
      </c>
      <c r="I335" s="16">
        <f t="shared" si="172"/>
        <v>739.24</v>
      </c>
      <c r="J335" s="14">
        <v>0</v>
      </c>
      <c r="K335" s="14">
        <f>SUM(G$7:G335)</f>
        <v>65525.770000000062</v>
      </c>
      <c r="L335" s="14">
        <f>SUM(H$7:H335)+SUM(J$7:J335)</f>
        <v>177684.19000000021</v>
      </c>
      <c r="M335" s="14">
        <f t="shared" si="155"/>
        <v>22315.809999999794</v>
      </c>
      <c r="O335" s="6">
        <f t="shared" si="168"/>
        <v>14656.089999999938</v>
      </c>
      <c r="P335" s="11">
        <f t="shared" si="169"/>
        <v>4.550000000000002E-2</v>
      </c>
      <c r="Q335" s="2">
        <f t="shared" si="173"/>
        <v>32</v>
      </c>
      <c r="S335" s="8">
        <f t="shared" si="174"/>
        <v>54546</v>
      </c>
      <c r="T335" s="16">
        <f t="shared" si="156"/>
        <v>55.57</v>
      </c>
      <c r="U335" s="16">
        <f t="shared" si="175"/>
        <v>431.65000000000003</v>
      </c>
      <c r="V335" s="16">
        <f t="shared" si="178"/>
        <v>487.22</v>
      </c>
      <c r="W335" s="14">
        <f>IF(MONTH(S335)=12,MAX(0,MIN(12*CuotaTipoFijo-12*V335,Z334-U335)),0)</f>
        <v>0</v>
      </c>
      <c r="X335" s="14">
        <f>SUM(T$7:T335)</f>
        <v>56174.299999999988</v>
      </c>
      <c r="Y335" s="14">
        <f>SUM(U$7:U335)+SUM(W$7:W335)</f>
        <v>185775.56000000006</v>
      </c>
      <c r="Z335" s="14">
        <f t="shared" si="167"/>
        <v>14224.439999999944</v>
      </c>
    </row>
    <row r="336" spans="2:26" x14ac:dyDescent="0.25">
      <c r="B336" s="6">
        <f t="shared" si="152"/>
        <v>22315.809999999794</v>
      </c>
      <c r="C336" s="11">
        <f t="shared" si="153"/>
        <v>0.02</v>
      </c>
      <c r="D336" s="2">
        <f t="shared" si="154"/>
        <v>31</v>
      </c>
      <c r="F336" s="8">
        <f t="shared" si="170"/>
        <v>54577</v>
      </c>
      <c r="G336" s="16">
        <f t="shared" si="166"/>
        <v>37.19</v>
      </c>
      <c r="H336" s="16">
        <f t="shared" si="171"/>
        <v>702.05</v>
      </c>
      <c r="I336" s="16">
        <f t="shared" si="172"/>
        <v>739.24</v>
      </c>
      <c r="J336" s="14">
        <v>0</v>
      </c>
      <c r="K336" s="14">
        <f>SUM(G$7:G336)</f>
        <v>65562.960000000065</v>
      </c>
      <c r="L336" s="14">
        <f>SUM(H$7:H336)+SUM(J$7:J336)</f>
        <v>178386.24000000019</v>
      </c>
      <c r="M336" s="14">
        <f t="shared" si="155"/>
        <v>21613.759999999806</v>
      </c>
      <c r="O336" s="6">
        <f t="shared" si="168"/>
        <v>14224.439999999944</v>
      </c>
      <c r="P336" s="11">
        <f t="shared" si="169"/>
        <v>4.550000000000002E-2</v>
      </c>
      <c r="Q336" s="2">
        <f t="shared" si="173"/>
        <v>31</v>
      </c>
      <c r="S336" s="8">
        <f t="shared" si="174"/>
        <v>54577</v>
      </c>
      <c r="T336" s="16">
        <f t="shared" si="156"/>
        <v>53.93</v>
      </c>
      <c r="U336" s="16">
        <f t="shared" si="175"/>
        <v>433.29</v>
      </c>
      <c r="V336" s="16">
        <f t="shared" si="178"/>
        <v>487.22</v>
      </c>
      <c r="W336" s="14">
        <f>IF(MONTH(S336)=12,MAX(0,MIN(12*CuotaTipoFijo-12*V336,Z335-U336)),0)</f>
        <v>0</v>
      </c>
      <c r="X336" s="14">
        <f>SUM(T$7:T336)</f>
        <v>56228.229999999989</v>
      </c>
      <c r="Y336" s="14">
        <f>SUM(U$7:U336)+SUM(W$7:W336)</f>
        <v>186208.85000000006</v>
      </c>
      <c r="Z336" s="14">
        <f t="shared" si="167"/>
        <v>13791.149999999936</v>
      </c>
    </row>
    <row r="337" spans="2:26" x14ac:dyDescent="0.25">
      <c r="B337" s="6">
        <f t="shared" si="152"/>
        <v>21613.759999999806</v>
      </c>
      <c r="C337" s="11">
        <f t="shared" si="153"/>
        <v>0.02</v>
      </c>
      <c r="D337" s="2">
        <f t="shared" si="154"/>
        <v>30</v>
      </c>
      <c r="F337" s="8">
        <f t="shared" si="170"/>
        <v>54607</v>
      </c>
      <c r="G337" s="16">
        <f t="shared" si="166"/>
        <v>36.020000000000003</v>
      </c>
      <c r="H337" s="16">
        <f t="shared" si="171"/>
        <v>703.22</v>
      </c>
      <c r="I337" s="16">
        <f t="shared" si="172"/>
        <v>739.24</v>
      </c>
      <c r="J337" s="14">
        <v>0</v>
      </c>
      <c r="K337" s="14">
        <f>SUM(G$7:G337)</f>
        <v>65598.980000000069</v>
      </c>
      <c r="L337" s="14">
        <f>SUM(H$7:H337)+SUM(J$7:J337)</f>
        <v>179089.4600000002</v>
      </c>
      <c r="M337" s="14">
        <f t="shared" si="155"/>
        <v>20910.539999999804</v>
      </c>
      <c r="O337" s="6">
        <f t="shared" si="168"/>
        <v>13791.149999999936</v>
      </c>
      <c r="P337" s="11">
        <f t="shared" si="169"/>
        <v>4.550000000000002E-2</v>
      </c>
      <c r="Q337" s="2">
        <f t="shared" si="173"/>
        <v>30</v>
      </c>
      <c r="S337" s="8">
        <f t="shared" si="174"/>
        <v>54607</v>
      </c>
      <c r="T337" s="16">
        <f t="shared" si="156"/>
        <v>52.29</v>
      </c>
      <c r="U337" s="16">
        <f t="shared" si="175"/>
        <v>434.93</v>
      </c>
      <c r="V337" s="16">
        <f t="shared" si="178"/>
        <v>487.22</v>
      </c>
      <c r="W337" s="14">
        <f>IF(MONTH(S337)=12,MAX(0,MIN(12*CuotaTipoFijo-12*V337,Z336-U337)),0)</f>
        <v>0</v>
      </c>
      <c r="X337" s="14">
        <f>SUM(T$7:T337)</f>
        <v>56280.51999999999</v>
      </c>
      <c r="Y337" s="14">
        <f>SUM(U$7:U337)+SUM(W$7:W337)</f>
        <v>186643.78000000006</v>
      </c>
      <c r="Z337" s="14">
        <f t="shared" si="167"/>
        <v>13356.219999999943</v>
      </c>
    </row>
    <row r="338" spans="2:26" x14ac:dyDescent="0.25">
      <c r="B338" s="6">
        <f t="shared" si="152"/>
        <v>20910.539999999804</v>
      </c>
      <c r="C338" s="11">
        <f t="shared" si="153"/>
        <v>0.02</v>
      </c>
      <c r="D338" s="2">
        <f t="shared" si="154"/>
        <v>29</v>
      </c>
      <c r="F338" s="8">
        <f t="shared" si="170"/>
        <v>54638</v>
      </c>
      <c r="G338" s="16">
        <f t="shared" si="166"/>
        <v>34.85</v>
      </c>
      <c r="H338" s="16">
        <f t="shared" si="171"/>
        <v>704.39</v>
      </c>
      <c r="I338" s="16">
        <f t="shared" si="172"/>
        <v>739.24</v>
      </c>
      <c r="J338" s="14">
        <v>0</v>
      </c>
      <c r="K338" s="14">
        <f>SUM(G$7:G338)</f>
        <v>65633.830000000075</v>
      </c>
      <c r="L338" s="14">
        <f>SUM(H$7:H338)+SUM(J$7:J338)</f>
        <v>179793.85000000021</v>
      </c>
      <c r="M338" s="14">
        <f t="shared" si="155"/>
        <v>20206.14999999979</v>
      </c>
      <c r="O338" s="6">
        <f t="shared" si="168"/>
        <v>13356.219999999943</v>
      </c>
      <c r="P338" s="11">
        <f t="shared" si="169"/>
        <v>4.550000000000002E-2</v>
      </c>
      <c r="Q338" s="2">
        <f t="shared" si="173"/>
        <v>29</v>
      </c>
      <c r="S338" s="8">
        <f t="shared" si="174"/>
        <v>54638</v>
      </c>
      <c r="T338" s="16">
        <f t="shared" si="156"/>
        <v>50.64</v>
      </c>
      <c r="U338" s="16">
        <f t="shared" si="175"/>
        <v>436.58000000000004</v>
      </c>
      <c r="V338" s="16">
        <f t="shared" si="178"/>
        <v>487.22</v>
      </c>
      <c r="W338" s="14">
        <f>IF(MONTH(S338)=12,MAX(0,MIN(12*CuotaTipoFijo-12*V338,Z337-U338)),0)</f>
        <v>0</v>
      </c>
      <c r="X338" s="14">
        <f>SUM(T$7:T338)</f>
        <v>56331.159999999989</v>
      </c>
      <c r="Y338" s="14">
        <f>SUM(U$7:U338)+SUM(W$7:W338)</f>
        <v>187080.36000000004</v>
      </c>
      <c r="Z338" s="14">
        <f t="shared" si="167"/>
        <v>12919.639999999956</v>
      </c>
    </row>
    <row r="339" spans="2:26" x14ac:dyDescent="0.25">
      <c r="B339" s="6">
        <f t="shared" si="152"/>
        <v>20206.14999999979</v>
      </c>
      <c r="C339" s="11">
        <f t="shared" si="153"/>
        <v>0.02</v>
      </c>
      <c r="D339" s="2">
        <f t="shared" si="154"/>
        <v>28</v>
      </c>
      <c r="F339" s="8">
        <f t="shared" si="170"/>
        <v>54669</v>
      </c>
      <c r="G339" s="16">
        <f t="shared" si="166"/>
        <v>33.68</v>
      </c>
      <c r="H339" s="16">
        <f t="shared" si="171"/>
        <v>705.56000000000006</v>
      </c>
      <c r="I339" s="16">
        <f t="shared" si="172"/>
        <v>739.24</v>
      </c>
      <c r="J339" s="14">
        <v>0</v>
      </c>
      <c r="K339" s="14">
        <f>SUM(G$7:G339)</f>
        <v>65667.510000000068</v>
      </c>
      <c r="L339" s="14">
        <f>SUM(H$7:H339)+SUM(J$7:J339)</f>
        <v>180499.41000000021</v>
      </c>
      <c r="M339" s="14">
        <f t="shared" si="155"/>
        <v>19500.589999999793</v>
      </c>
      <c r="O339" s="6">
        <f t="shared" si="168"/>
        <v>12919.639999999956</v>
      </c>
      <c r="P339" s="11">
        <f t="shared" si="169"/>
        <v>4.550000000000002E-2</v>
      </c>
      <c r="Q339" s="2">
        <f t="shared" si="173"/>
        <v>28</v>
      </c>
      <c r="S339" s="8">
        <f t="shared" si="174"/>
        <v>54669</v>
      </c>
      <c r="T339" s="16">
        <f t="shared" si="156"/>
        <v>48.99</v>
      </c>
      <c r="U339" s="16">
        <f t="shared" si="175"/>
        <v>438.23</v>
      </c>
      <c r="V339" s="16">
        <f t="shared" si="178"/>
        <v>487.22</v>
      </c>
      <c r="W339" s="14">
        <f>IF(MONTH(S339)=12,MAX(0,MIN(12*CuotaTipoFijo-12*V339,Z338-U339)),0)</f>
        <v>0</v>
      </c>
      <c r="X339" s="14">
        <f>SUM(T$7:T339)</f>
        <v>56380.149999999987</v>
      </c>
      <c r="Y339" s="14">
        <f>SUM(U$7:U339)+SUM(W$7:W339)</f>
        <v>187518.59000000005</v>
      </c>
      <c r="Z339" s="14">
        <f t="shared" si="167"/>
        <v>12481.409999999945</v>
      </c>
    </row>
    <row r="340" spans="2:26" x14ac:dyDescent="0.25">
      <c r="B340" s="6">
        <f t="shared" si="152"/>
        <v>19500.589999999793</v>
      </c>
      <c r="C340" s="11">
        <f t="shared" si="153"/>
        <v>0.02</v>
      </c>
      <c r="D340" s="2">
        <f t="shared" si="154"/>
        <v>27</v>
      </c>
      <c r="F340" s="8">
        <f t="shared" si="170"/>
        <v>54699</v>
      </c>
      <c r="G340" s="16">
        <f t="shared" si="166"/>
        <v>32.5</v>
      </c>
      <c r="H340" s="16">
        <f t="shared" si="171"/>
        <v>706.74</v>
      </c>
      <c r="I340" s="16">
        <f t="shared" si="172"/>
        <v>739.24</v>
      </c>
      <c r="J340" s="14">
        <v>0</v>
      </c>
      <c r="K340" s="14">
        <f>SUM(G$7:G340)</f>
        <v>65700.010000000068</v>
      </c>
      <c r="L340" s="14">
        <f>SUM(H$7:H340)+SUM(J$7:J340)</f>
        <v>181206.1500000002</v>
      </c>
      <c r="M340" s="14">
        <f t="shared" si="155"/>
        <v>18793.849999999802</v>
      </c>
      <c r="O340" s="6">
        <f t="shared" si="168"/>
        <v>12481.409999999945</v>
      </c>
      <c r="P340" s="11">
        <f t="shared" si="169"/>
        <v>4.550000000000002E-2</v>
      </c>
      <c r="Q340" s="2">
        <f t="shared" si="173"/>
        <v>27</v>
      </c>
      <c r="S340" s="8">
        <f t="shared" si="174"/>
        <v>54699</v>
      </c>
      <c r="T340" s="16">
        <f t="shared" si="156"/>
        <v>47.33</v>
      </c>
      <c r="U340" s="16">
        <f t="shared" si="175"/>
        <v>439.89000000000004</v>
      </c>
      <c r="V340" s="16">
        <f t="shared" si="178"/>
        <v>487.22</v>
      </c>
      <c r="W340" s="14">
        <f>IF(MONTH(S340)=12,MAX(0,MIN(12*CuotaTipoFijo-12*V340,Z339-U340)),0)</f>
        <v>0</v>
      </c>
      <c r="X340" s="14">
        <f>SUM(T$7:T340)</f>
        <v>56427.479999999989</v>
      </c>
      <c r="Y340" s="14">
        <f>SUM(U$7:U340)+SUM(W$7:W340)</f>
        <v>187958.48000000007</v>
      </c>
      <c r="Z340" s="14">
        <f t="shared" si="167"/>
        <v>12041.519999999931</v>
      </c>
    </row>
    <row r="341" spans="2:26" x14ac:dyDescent="0.25">
      <c r="B341" s="6">
        <f t="shared" si="152"/>
        <v>18793.849999999802</v>
      </c>
      <c r="C341" s="11">
        <f t="shared" si="153"/>
        <v>0.02</v>
      </c>
      <c r="D341" s="2">
        <f t="shared" si="154"/>
        <v>26</v>
      </c>
      <c r="F341" s="8">
        <f t="shared" si="170"/>
        <v>54730</v>
      </c>
      <c r="G341" s="16">
        <f t="shared" si="166"/>
        <v>31.32</v>
      </c>
      <c r="H341" s="16">
        <f t="shared" si="171"/>
        <v>707.92</v>
      </c>
      <c r="I341" s="16">
        <f t="shared" si="172"/>
        <v>739.24</v>
      </c>
      <c r="J341" s="14">
        <v>0</v>
      </c>
      <c r="K341" s="14">
        <f>SUM(G$7:G341)</f>
        <v>65731.330000000075</v>
      </c>
      <c r="L341" s="14">
        <f>SUM(H$7:H341)+SUM(J$7:J341)</f>
        <v>181914.07000000021</v>
      </c>
      <c r="M341" s="14">
        <f t="shared" si="155"/>
        <v>18085.929999999789</v>
      </c>
      <c r="O341" s="6">
        <f t="shared" si="168"/>
        <v>12041.519999999931</v>
      </c>
      <c r="P341" s="11">
        <f t="shared" si="169"/>
        <v>4.550000000000002E-2</v>
      </c>
      <c r="Q341" s="2">
        <f t="shared" si="173"/>
        <v>26</v>
      </c>
      <c r="S341" s="8">
        <f t="shared" si="174"/>
        <v>54730</v>
      </c>
      <c r="T341" s="16">
        <f t="shared" si="156"/>
        <v>45.66</v>
      </c>
      <c r="U341" s="16">
        <f t="shared" si="175"/>
        <v>441.56000000000006</v>
      </c>
      <c r="V341" s="16">
        <f t="shared" si="178"/>
        <v>487.22</v>
      </c>
      <c r="W341" s="14">
        <f>IF(MONTH(S341)=12,MAX(0,MIN(12*CuotaTipoFijo-12*V341,Z340-U341)),0)</f>
        <v>0</v>
      </c>
      <c r="X341" s="14">
        <f>SUM(T$7:T341)</f>
        <v>56473.139999999992</v>
      </c>
      <c r="Y341" s="14">
        <f>SUM(U$7:U341)+SUM(W$7:W341)</f>
        <v>188400.04000000007</v>
      </c>
      <c r="Z341" s="14">
        <f t="shared" si="167"/>
        <v>11599.959999999934</v>
      </c>
    </row>
    <row r="342" spans="2:26" x14ac:dyDescent="0.25">
      <c r="B342" s="6">
        <f t="shared" si="152"/>
        <v>18085.929999999789</v>
      </c>
      <c r="C342" s="11">
        <f t="shared" si="153"/>
        <v>0.02</v>
      </c>
      <c r="D342" s="2">
        <f t="shared" si="154"/>
        <v>25</v>
      </c>
      <c r="F342" s="8">
        <f t="shared" si="170"/>
        <v>54760</v>
      </c>
      <c r="G342" s="16">
        <f t="shared" si="166"/>
        <v>30.14</v>
      </c>
      <c r="H342" s="16">
        <f t="shared" si="171"/>
        <v>709.1</v>
      </c>
      <c r="I342" s="16">
        <f t="shared" si="172"/>
        <v>739.24</v>
      </c>
      <c r="J342" s="14">
        <v>0</v>
      </c>
      <c r="K342" s="14">
        <f>SUM(G$7:G342)</f>
        <v>65761.470000000074</v>
      </c>
      <c r="L342" s="14">
        <f>SUM(H$7:H342)+SUM(J$7:J342)</f>
        <v>182623.17000000022</v>
      </c>
      <c r="M342" s="14">
        <f t="shared" si="155"/>
        <v>17376.829999999783</v>
      </c>
      <c r="O342" s="6">
        <f t="shared" si="168"/>
        <v>11599.959999999934</v>
      </c>
      <c r="P342" s="11">
        <f t="shared" si="169"/>
        <v>4.550000000000002E-2</v>
      </c>
      <c r="Q342" s="2">
        <f t="shared" si="173"/>
        <v>25</v>
      </c>
      <c r="S342" s="8">
        <f t="shared" si="174"/>
        <v>54760</v>
      </c>
      <c r="T342" s="16">
        <f t="shared" si="156"/>
        <v>43.98</v>
      </c>
      <c r="U342" s="16">
        <f t="shared" si="175"/>
        <v>443.24</v>
      </c>
      <c r="V342" s="16">
        <f t="shared" si="178"/>
        <v>487.22</v>
      </c>
      <c r="W342" s="32">
        <f>IF(MONTH(S342)=12,MAX(0,MIN(12*CuotaTipoFijo-12*V342,Z341-U342)),0)</f>
        <v>3024.2400000000007</v>
      </c>
      <c r="X342" s="14">
        <f>SUM(T$7:T342)</f>
        <v>56517.119999999995</v>
      </c>
      <c r="Y342" s="14">
        <f>SUM(U$7:U342)+SUM(W$7:W342)</f>
        <v>191867.52000000008</v>
      </c>
      <c r="Z342" s="14">
        <f t="shared" si="167"/>
        <v>8132.4799999999232</v>
      </c>
    </row>
    <row r="343" spans="2:26" x14ac:dyDescent="0.25">
      <c r="B343" s="6">
        <f t="shared" si="152"/>
        <v>17376.829999999783</v>
      </c>
      <c r="C343" s="11">
        <f t="shared" si="153"/>
        <v>0.02</v>
      </c>
      <c r="D343" s="2">
        <f t="shared" si="154"/>
        <v>24</v>
      </c>
      <c r="F343" s="8">
        <f t="shared" si="170"/>
        <v>54791</v>
      </c>
      <c r="G343" s="16">
        <f t="shared" si="166"/>
        <v>28.96</v>
      </c>
      <c r="H343" s="16">
        <f t="shared" si="171"/>
        <v>710.28</v>
      </c>
      <c r="I343" s="16">
        <f t="shared" si="172"/>
        <v>739.24</v>
      </c>
      <c r="J343" s="14">
        <v>0</v>
      </c>
      <c r="K343" s="14">
        <f>SUM(G$7:G343)</f>
        <v>65790.43000000008</v>
      </c>
      <c r="L343" s="14">
        <f>SUM(H$7:H343)+SUM(J$7:J343)</f>
        <v>183333.45000000022</v>
      </c>
      <c r="M343" s="14">
        <f t="shared" si="155"/>
        <v>16666.549999999785</v>
      </c>
      <c r="O343" s="6">
        <f t="shared" si="168"/>
        <v>8132.4799999999232</v>
      </c>
      <c r="P343" s="11">
        <f t="shared" si="169"/>
        <v>4.7000000000000021E-2</v>
      </c>
      <c r="Q343" s="2">
        <f t="shared" si="173"/>
        <v>24</v>
      </c>
      <c r="S343" s="8">
        <f t="shared" si="174"/>
        <v>54791</v>
      </c>
      <c r="T343" s="21">
        <f t="shared" si="156"/>
        <v>31.85</v>
      </c>
      <c r="U343" s="21">
        <f t="shared" ref="U343:U366" si="179">IFERROR(ROUND(-CUMPRINC(P343/12,Q343,O343,1,1,0),2),0)</f>
        <v>323.83999999999997</v>
      </c>
      <c r="V343" s="21">
        <f t="shared" ref="V343:V366" si="180">T343+U343</f>
        <v>355.69</v>
      </c>
      <c r="W343" s="14">
        <f>IF(MONTH(S343)=12,MAX(0,MIN(12*CuotaTipoFijo-12*V343,Z342-U343)),0)</f>
        <v>0</v>
      </c>
      <c r="X343" s="14">
        <f>SUM(T$7:T343)</f>
        <v>56548.969999999994</v>
      </c>
      <c r="Y343" s="14">
        <f>SUM(U$7:U343)+SUM(W$7:W343)</f>
        <v>192191.36000000007</v>
      </c>
      <c r="Z343" s="14">
        <f t="shared" si="167"/>
        <v>7808.6399999999267</v>
      </c>
    </row>
    <row r="344" spans="2:26" x14ac:dyDescent="0.25">
      <c r="B344" s="6">
        <f t="shared" si="152"/>
        <v>16666.549999999785</v>
      </c>
      <c r="C344" s="11">
        <f t="shared" si="153"/>
        <v>0.02</v>
      </c>
      <c r="D344" s="2">
        <f t="shared" si="154"/>
        <v>23</v>
      </c>
      <c r="F344" s="8">
        <f t="shared" si="170"/>
        <v>54822</v>
      </c>
      <c r="G344" s="16">
        <f t="shared" si="166"/>
        <v>27.78</v>
      </c>
      <c r="H344" s="16">
        <f t="shared" si="171"/>
        <v>711.46</v>
      </c>
      <c r="I344" s="16">
        <f t="shared" si="172"/>
        <v>739.24</v>
      </c>
      <c r="J344" s="14">
        <v>0</v>
      </c>
      <c r="K344" s="14">
        <f>SUM(G$7:G344)</f>
        <v>65818.210000000079</v>
      </c>
      <c r="L344" s="14">
        <f>SUM(H$7:H344)+SUM(J$7:J344)</f>
        <v>184044.91000000021</v>
      </c>
      <c r="M344" s="14">
        <f t="shared" si="155"/>
        <v>15955.089999999793</v>
      </c>
      <c r="O344" s="6">
        <f t="shared" si="168"/>
        <v>7808.6399999999267</v>
      </c>
      <c r="P344" s="11">
        <f t="shared" si="169"/>
        <v>4.7000000000000021E-2</v>
      </c>
      <c r="Q344" s="2">
        <f t="shared" si="173"/>
        <v>23</v>
      </c>
      <c r="S344" s="8">
        <f t="shared" si="174"/>
        <v>54822</v>
      </c>
      <c r="T344" s="16">
        <f t="shared" si="156"/>
        <v>30.58</v>
      </c>
      <c r="U344" s="16">
        <f t="shared" si="175"/>
        <v>325.11</v>
      </c>
      <c r="V344" s="16">
        <f t="shared" ref="V344:V366" si="181">V343</f>
        <v>355.69</v>
      </c>
      <c r="W344" s="14">
        <f>IF(MONTH(S344)=12,MAX(0,MIN(12*CuotaTipoFijo-12*V344,Z343-U344)),0)</f>
        <v>0</v>
      </c>
      <c r="X344" s="14">
        <f>SUM(T$7:T344)</f>
        <v>56579.549999999996</v>
      </c>
      <c r="Y344" s="14">
        <f>SUM(U$7:U344)+SUM(W$7:W344)</f>
        <v>192516.47000000006</v>
      </c>
      <c r="Z344" s="14">
        <f t="shared" si="167"/>
        <v>7483.5299999999406</v>
      </c>
    </row>
    <row r="345" spans="2:26" x14ac:dyDescent="0.25">
      <c r="B345" s="6">
        <f t="shared" si="152"/>
        <v>15955.089999999793</v>
      </c>
      <c r="C345" s="11">
        <f t="shared" si="153"/>
        <v>0.02</v>
      </c>
      <c r="D345" s="2">
        <f t="shared" si="154"/>
        <v>22</v>
      </c>
      <c r="F345" s="8">
        <f t="shared" si="170"/>
        <v>54850</v>
      </c>
      <c r="G345" s="16">
        <f t="shared" si="166"/>
        <v>26.59</v>
      </c>
      <c r="H345" s="16">
        <f t="shared" si="171"/>
        <v>712.65</v>
      </c>
      <c r="I345" s="16">
        <f t="shared" si="172"/>
        <v>739.24</v>
      </c>
      <c r="J345" s="14">
        <v>0</v>
      </c>
      <c r="K345" s="14">
        <f>SUM(G$7:G345)</f>
        <v>65844.800000000076</v>
      </c>
      <c r="L345" s="14">
        <f>SUM(H$7:H345)+SUM(J$7:J345)</f>
        <v>184757.5600000002</v>
      </c>
      <c r="M345" s="14">
        <f t="shared" si="155"/>
        <v>15242.439999999799</v>
      </c>
      <c r="O345" s="6">
        <f t="shared" si="168"/>
        <v>7483.5299999999406</v>
      </c>
      <c r="P345" s="11">
        <f t="shared" si="169"/>
        <v>4.7000000000000021E-2</v>
      </c>
      <c r="Q345" s="2">
        <f t="shared" si="173"/>
        <v>22</v>
      </c>
      <c r="S345" s="8">
        <f t="shared" si="174"/>
        <v>54850</v>
      </c>
      <c r="T345" s="16">
        <f t="shared" si="156"/>
        <v>29.31</v>
      </c>
      <c r="U345" s="16">
        <f t="shared" si="175"/>
        <v>326.38</v>
      </c>
      <c r="V345" s="16">
        <f t="shared" si="181"/>
        <v>355.69</v>
      </c>
      <c r="W345" s="14">
        <f>IF(MONTH(S345)=12,MAX(0,MIN(12*CuotaTipoFijo-12*V345,Z344-U345)),0)</f>
        <v>0</v>
      </c>
      <c r="X345" s="14">
        <f>SUM(T$7:T345)</f>
        <v>56608.859999999993</v>
      </c>
      <c r="Y345" s="14">
        <f>SUM(U$7:U345)+SUM(W$7:W345)</f>
        <v>192842.85000000006</v>
      </c>
      <c r="Z345" s="14">
        <f t="shared" si="167"/>
        <v>7157.149999999936</v>
      </c>
    </row>
    <row r="346" spans="2:26" x14ac:dyDescent="0.25">
      <c r="B346" s="6">
        <f t="shared" si="152"/>
        <v>15242.439999999799</v>
      </c>
      <c r="C346" s="11">
        <f t="shared" si="153"/>
        <v>0.02</v>
      </c>
      <c r="D346" s="2">
        <f t="shared" si="154"/>
        <v>21</v>
      </c>
      <c r="F346" s="8">
        <f t="shared" si="170"/>
        <v>54881</v>
      </c>
      <c r="G346" s="16">
        <f t="shared" si="166"/>
        <v>25.4</v>
      </c>
      <c r="H346" s="16">
        <f t="shared" si="171"/>
        <v>713.84</v>
      </c>
      <c r="I346" s="16">
        <f t="shared" si="172"/>
        <v>739.24</v>
      </c>
      <c r="J346" s="14">
        <v>0</v>
      </c>
      <c r="K346" s="14">
        <f>SUM(G$7:G346)</f>
        <v>65870.20000000007</v>
      </c>
      <c r="L346" s="14">
        <f>SUM(H$7:H346)+SUM(J$7:J346)</f>
        <v>185471.4000000002</v>
      </c>
      <c r="M346" s="14">
        <f t="shared" si="155"/>
        <v>14528.599999999802</v>
      </c>
      <c r="O346" s="6">
        <f t="shared" si="168"/>
        <v>7157.149999999936</v>
      </c>
      <c r="P346" s="11">
        <f t="shared" si="169"/>
        <v>4.7000000000000021E-2</v>
      </c>
      <c r="Q346" s="2">
        <f t="shared" si="173"/>
        <v>21</v>
      </c>
      <c r="S346" s="8">
        <f t="shared" si="174"/>
        <v>54881</v>
      </c>
      <c r="T346" s="16">
        <f t="shared" si="156"/>
        <v>28.03</v>
      </c>
      <c r="U346" s="16">
        <f t="shared" si="175"/>
        <v>327.65999999999997</v>
      </c>
      <c r="V346" s="16">
        <f t="shared" si="181"/>
        <v>355.69</v>
      </c>
      <c r="W346" s="14">
        <f>IF(MONTH(S346)=12,MAX(0,MIN(12*CuotaTipoFijo-12*V346,Z345-U346)),0)</f>
        <v>0</v>
      </c>
      <c r="X346" s="14">
        <f>SUM(T$7:T346)</f>
        <v>56636.889999999992</v>
      </c>
      <c r="Y346" s="14">
        <f>SUM(U$7:U346)+SUM(W$7:W346)</f>
        <v>193170.51000000007</v>
      </c>
      <c r="Z346" s="14">
        <f t="shared" si="167"/>
        <v>6829.4899999999325</v>
      </c>
    </row>
    <row r="347" spans="2:26" x14ac:dyDescent="0.25">
      <c r="B347" s="6">
        <f t="shared" si="152"/>
        <v>14528.599999999802</v>
      </c>
      <c r="C347" s="11">
        <f t="shared" si="153"/>
        <v>0.02</v>
      </c>
      <c r="D347" s="2">
        <f t="shared" si="154"/>
        <v>20</v>
      </c>
      <c r="F347" s="8">
        <f t="shared" si="170"/>
        <v>54911</v>
      </c>
      <c r="G347" s="16">
        <f t="shared" si="166"/>
        <v>24.21</v>
      </c>
      <c r="H347" s="16">
        <f t="shared" si="171"/>
        <v>715.03</v>
      </c>
      <c r="I347" s="16">
        <f t="shared" si="172"/>
        <v>739.24</v>
      </c>
      <c r="J347" s="14">
        <v>0</v>
      </c>
      <c r="K347" s="14">
        <f>SUM(G$7:G347)</f>
        <v>65894.410000000076</v>
      </c>
      <c r="L347" s="14">
        <f>SUM(H$7:H347)+SUM(J$7:J347)</f>
        <v>186186.4300000002</v>
      </c>
      <c r="M347" s="14">
        <f t="shared" si="155"/>
        <v>13813.569999999803</v>
      </c>
      <c r="O347" s="6">
        <f t="shared" si="168"/>
        <v>6829.4899999999325</v>
      </c>
      <c r="P347" s="11">
        <f t="shared" si="169"/>
        <v>4.7000000000000021E-2</v>
      </c>
      <c r="Q347" s="2">
        <f t="shared" si="173"/>
        <v>20</v>
      </c>
      <c r="S347" s="8">
        <f t="shared" si="174"/>
        <v>54911</v>
      </c>
      <c r="T347" s="16">
        <f t="shared" si="156"/>
        <v>26.75</v>
      </c>
      <c r="U347" s="16">
        <f t="shared" si="175"/>
        <v>328.94</v>
      </c>
      <c r="V347" s="16">
        <f t="shared" si="181"/>
        <v>355.69</v>
      </c>
      <c r="W347" s="14">
        <f>IF(MONTH(S347)=12,MAX(0,MIN(12*CuotaTipoFijo-12*V347,Z346-U347)),0)</f>
        <v>0</v>
      </c>
      <c r="X347" s="14">
        <f>SUM(T$7:T347)</f>
        <v>56663.639999999992</v>
      </c>
      <c r="Y347" s="14">
        <f>SUM(U$7:U347)+SUM(W$7:W347)</f>
        <v>193499.45000000007</v>
      </c>
      <c r="Z347" s="14">
        <f t="shared" si="167"/>
        <v>6500.5499999999302</v>
      </c>
    </row>
    <row r="348" spans="2:26" x14ac:dyDescent="0.25">
      <c r="B348" s="6">
        <f t="shared" si="152"/>
        <v>13813.569999999803</v>
      </c>
      <c r="C348" s="11">
        <f t="shared" si="153"/>
        <v>0.02</v>
      </c>
      <c r="D348" s="2">
        <f t="shared" si="154"/>
        <v>19</v>
      </c>
      <c r="F348" s="8">
        <f t="shared" si="170"/>
        <v>54942</v>
      </c>
      <c r="G348" s="16">
        <f t="shared" si="166"/>
        <v>23.02</v>
      </c>
      <c r="H348" s="16">
        <f t="shared" si="171"/>
        <v>716.22</v>
      </c>
      <c r="I348" s="16">
        <f t="shared" si="172"/>
        <v>739.24</v>
      </c>
      <c r="J348" s="14">
        <v>0</v>
      </c>
      <c r="K348" s="14">
        <f>SUM(G$7:G348)</f>
        <v>65917.43000000008</v>
      </c>
      <c r="L348" s="14">
        <f>SUM(H$7:H348)+SUM(J$7:J348)</f>
        <v>186902.6500000002</v>
      </c>
      <c r="M348" s="14">
        <f t="shared" si="155"/>
        <v>13097.349999999802</v>
      </c>
      <c r="O348" s="6">
        <f t="shared" si="168"/>
        <v>6500.5499999999302</v>
      </c>
      <c r="P348" s="11">
        <f t="shared" si="169"/>
        <v>4.7000000000000021E-2</v>
      </c>
      <c r="Q348" s="2">
        <f t="shared" si="173"/>
        <v>19</v>
      </c>
      <c r="S348" s="8">
        <f t="shared" si="174"/>
        <v>54942</v>
      </c>
      <c r="T348" s="16">
        <f t="shared" si="156"/>
        <v>25.46</v>
      </c>
      <c r="U348" s="16">
        <f t="shared" si="175"/>
        <v>330.23</v>
      </c>
      <c r="V348" s="16">
        <f t="shared" si="181"/>
        <v>355.69</v>
      </c>
      <c r="W348" s="14">
        <f>IF(MONTH(S348)=12,MAX(0,MIN(12*CuotaTipoFijo-12*V348,Z347-U348)),0)</f>
        <v>0</v>
      </c>
      <c r="X348" s="14">
        <f>SUM(T$7:T348)</f>
        <v>56689.099999999991</v>
      </c>
      <c r="Y348" s="14">
        <f>SUM(U$7:U348)+SUM(W$7:W348)</f>
        <v>193829.68000000008</v>
      </c>
      <c r="Z348" s="14">
        <f t="shared" si="167"/>
        <v>6170.3199999999197</v>
      </c>
    </row>
    <row r="349" spans="2:26" x14ac:dyDescent="0.25">
      <c r="B349" s="6">
        <f t="shared" si="152"/>
        <v>13097.349999999802</v>
      </c>
      <c r="C349" s="11">
        <f t="shared" si="153"/>
        <v>0.02</v>
      </c>
      <c r="D349" s="2">
        <f t="shared" si="154"/>
        <v>18</v>
      </c>
      <c r="F349" s="8">
        <f t="shared" si="170"/>
        <v>54972</v>
      </c>
      <c r="G349" s="16">
        <f t="shared" si="166"/>
        <v>21.83</v>
      </c>
      <c r="H349" s="16">
        <f t="shared" si="171"/>
        <v>717.41</v>
      </c>
      <c r="I349" s="16">
        <f t="shared" si="172"/>
        <v>739.24</v>
      </c>
      <c r="J349" s="14">
        <v>0</v>
      </c>
      <c r="K349" s="14">
        <f>SUM(G$7:G349)</f>
        <v>65939.260000000082</v>
      </c>
      <c r="L349" s="14">
        <f>SUM(H$7:H349)+SUM(J$7:J349)</f>
        <v>187620.0600000002</v>
      </c>
      <c r="M349" s="14">
        <f t="shared" si="155"/>
        <v>12379.939999999799</v>
      </c>
      <c r="O349" s="6">
        <f t="shared" si="168"/>
        <v>6170.3199999999197</v>
      </c>
      <c r="P349" s="11">
        <f t="shared" si="169"/>
        <v>4.7000000000000021E-2</v>
      </c>
      <c r="Q349" s="2">
        <f t="shared" si="173"/>
        <v>18</v>
      </c>
      <c r="S349" s="8">
        <f t="shared" si="174"/>
        <v>54972</v>
      </c>
      <c r="T349" s="16">
        <f t="shared" si="156"/>
        <v>24.17</v>
      </c>
      <c r="U349" s="16">
        <f t="shared" si="175"/>
        <v>331.52</v>
      </c>
      <c r="V349" s="16">
        <f t="shared" si="181"/>
        <v>355.69</v>
      </c>
      <c r="W349" s="14">
        <f>IF(MONTH(S349)=12,MAX(0,MIN(12*CuotaTipoFijo-12*V349,Z348-U349)),0)</f>
        <v>0</v>
      </c>
      <c r="X349" s="14">
        <f>SUM(T$7:T349)</f>
        <v>56713.26999999999</v>
      </c>
      <c r="Y349" s="14">
        <f>SUM(U$7:U349)+SUM(W$7:W349)</f>
        <v>194161.20000000007</v>
      </c>
      <c r="Z349" s="14">
        <f t="shared" si="167"/>
        <v>5838.7999999999302</v>
      </c>
    </row>
    <row r="350" spans="2:26" x14ac:dyDescent="0.25">
      <c r="B350" s="6">
        <f t="shared" ref="B350:B366" si="182">M349</f>
        <v>12379.939999999799</v>
      </c>
      <c r="C350" s="11">
        <f t="shared" ref="C350:C366" si="183">C349</f>
        <v>0.02</v>
      </c>
      <c r="D350" s="2">
        <f t="shared" ref="D350:D366" si="184">D349-1</f>
        <v>17</v>
      </c>
      <c r="F350" s="8">
        <f t="shared" si="170"/>
        <v>55003</v>
      </c>
      <c r="G350" s="16">
        <f t="shared" si="166"/>
        <v>20.63</v>
      </c>
      <c r="H350" s="16">
        <f t="shared" si="171"/>
        <v>718.61</v>
      </c>
      <c r="I350" s="16">
        <f t="shared" si="172"/>
        <v>739.24</v>
      </c>
      <c r="J350" s="14">
        <v>0</v>
      </c>
      <c r="K350" s="14">
        <f>SUM(G$7:G350)</f>
        <v>65959.890000000087</v>
      </c>
      <c r="L350" s="14">
        <f>SUM(H$7:H350)+SUM(J$7:J350)</f>
        <v>188338.67000000019</v>
      </c>
      <c r="M350" s="14">
        <f t="shared" ref="M350:M366" si="185">$B$7-L350</f>
        <v>11661.329999999813</v>
      </c>
      <c r="O350" s="6">
        <f t="shared" si="168"/>
        <v>5838.7999999999302</v>
      </c>
      <c r="P350" s="11">
        <f t="shared" si="169"/>
        <v>4.7000000000000021E-2</v>
      </c>
      <c r="Q350" s="2">
        <f t="shared" si="173"/>
        <v>17</v>
      </c>
      <c r="S350" s="8">
        <f t="shared" si="174"/>
        <v>55003</v>
      </c>
      <c r="T350" s="16">
        <f t="shared" si="156"/>
        <v>22.87</v>
      </c>
      <c r="U350" s="16">
        <f t="shared" si="175"/>
        <v>332.82</v>
      </c>
      <c r="V350" s="16">
        <f t="shared" si="181"/>
        <v>355.69</v>
      </c>
      <c r="W350" s="14">
        <f>IF(MONTH(S350)=12,MAX(0,MIN(12*CuotaTipoFijo-12*V350,Z349-U350)),0)</f>
        <v>0</v>
      </c>
      <c r="X350" s="14">
        <f>SUM(T$7:T350)</f>
        <v>56736.139999999992</v>
      </c>
      <c r="Y350" s="14">
        <f>SUM(U$7:U350)+SUM(W$7:W350)</f>
        <v>194494.02000000008</v>
      </c>
      <c r="Z350" s="14">
        <f t="shared" si="167"/>
        <v>5505.9799999999232</v>
      </c>
    </row>
    <row r="351" spans="2:26" x14ac:dyDescent="0.25">
      <c r="B351" s="6">
        <f t="shared" si="182"/>
        <v>11661.329999999813</v>
      </c>
      <c r="C351" s="11">
        <f t="shared" si="183"/>
        <v>0.02</v>
      </c>
      <c r="D351" s="2">
        <f t="shared" si="184"/>
        <v>16</v>
      </c>
      <c r="F351" s="8">
        <f t="shared" si="170"/>
        <v>55034</v>
      </c>
      <c r="G351" s="16">
        <f t="shared" si="166"/>
        <v>19.440000000000001</v>
      </c>
      <c r="H351" s="16">
        <f t="shared" si="171"/>
        <v>719.8</v>
      </c>
      <c r="I351" s="16">
        <f t="shared" si="172"/>
        <v>739.24</v>
      </c>
      <c r="J351" s="14">
        <v>0</v>
      </c>
      <c r="K351" s="14">
        <f>SUM(G$7:G351)</f>
        <v>65979.330000000089</v>
      </c>
      <c r="L351" s="14">
        <f>SUM(H$7:H351)+SUM(J$7:J351)</f>
        <v>189058.47000000018</v>
      </c>
      <c r="M351" s="14">
        <f t="shared" si="185"/>
        <v>10941.529999999824</v>
      </c>
      <c r="O351" s="6">
        <f t="shared" si="168"/>
        <v>5505.9799999999232</v>
      </c>
      <c r="P351" s="11">
        <f t="shared" si="169"/>
        <v>4.7000000000000021E-2</v>
      </c>
      <c r="Q351" s="2">
        <f t="shared" si="173"/>
        <v>16</v>
      </c>
      <c r="S351" s="8">
        <f t="shared" si="174"/>
        <v>55034</v>
      </c>
      <c r="T351" s="16">
        <f t="shared" si="156"/>
        <v>21.57</v>
      </c>
      <c r="U351" s="16">
        <f t="shared" si="175"/>
        <v>334.12</v>
      </c>
      <c r="V351" s="16">
        <f t="shared" si="181"/>
        <v>355.69</v>
      </c>
      <c r="W351" s="14">
        <f>IF(MONTH(S351)=12,MAX(0,MIN(12*CuotaTipoFijo-12*V351,Z350-U351)),0)</f>
        <v>0</v>
      </c>
      <c r="X351" s="14">
        <f>SUM(T$7:T351)</f>
        <v>56757.709999999992</v>
      </c>
      <c r="Y351" s="14">
        <f>SUM(U$7:U351)+SUM(W$7:W351)</f>
        <v>194828.14000000007</v>
      </c>
      <c r="Z351" s="14">
        <f t="shared" si="167"/>
        <v>5171.8599999999278</v>
      </c>
    </row>
    <row r="352" spans="2:26" x14ac:dyDescent="0.25">
      <c r="B352" s="6">
        <f t="shared" si="182"/>
        <v>10941.529999999824</v>
      </c>
      <c r="C352" s="11">
        <f t="shared" si="183"/>
        <v>0.02</v>
      </c>
      <c r="D352" s="2">
        <f t="shared" si="184"/>
        <v>15</v>
      </c>
      <c r="F352" s="8">
        <f t="shared" si="170"/>
        <v>55064</v>
      </c>
      <c r="G352" s="16">
        <f t="shared" si="166"/>
        <v>18.239999999999998</v>
      </c>
      <c r="H352" s="16">
        <f t="shared" si="171"/>
        <v>721</v>
      </c>
      <c r="I352" s="16">
        <f t="shared" si="172"/>
        <v>739.24</v>
      </c>
      <c r="J352" s="14">
        <v>0</v>
      </c>
      <c r="K352" s="14">
        <f>SUM(G$7:G352)</f>
        <v>65997.570000000094</v>
      </c>
      <c r="L352" s="14">
        <f>SUM(H$7:H352)+SUM(J$7:J352)</f>
        <v>189779.47000000018</v>
      </c>
      <c r="M352" s="14">
        <f t="shared" si="185"/>
        <v>10220.529999999824</v>
      </c>
      <c r="O352" s="6">
        <f t="shared" si="168"/>
        <v>5171.8599999999278</v>
      </c>
      <c r="P352" s="11">
        <f t="shared" si="169"/>
        <v>4.7000000000000021E-2</v>
      </c>
      <c r="Q352" s="2">
        <f t="shared" si="173"/>
        <v>15</v>
      </c>
      <c r="S352" s="8">
        <f t="shared" si="174"/>
        <v>55064</v>
      </c>
      <c r="T352" s="16">
        <f t="shared" ref="T352:T366" si="186">IFERROR(ROUND(-CUMIPMT(P352/12,Q352,O352,1,1,0),2),0)</f>
        <v>20.260000000000002</v>
      </c>
      <c r="U352" s="16">
        <f t="shared" si="175"/>
        <v>335.43</v>
      </c>
      <c r="V352" s="16">
        <f t="shared" si="181"/>
        <v>355.69</v>
      </c>
      <c r="W352" s="14">
        <f>IF(MONTH(S352)=12,MAX(0,MIN(12*CuotaTipoFijo-12*V352,Z351-U352)),0)</f>
        <v>0</v>
      </c>
      <c r="X352" s="14">
        <f>SUM(T$7:T352)</f>
        <v>56777.969999999994</v>
      </c>
      <c r="Y352" s="14">
        <f>SUM(U$7:U352)+SUM(W$7:W352)</f>
        <v>195163.57000000007</v>
      </c>
      <c r="Z352" s="14">
        <f t="shared" si="167"/>
        <v>4836.4299999999348</v>
      </c>
    </row>
    <row r="353" spans="2:26" x14ac:dyDescent="0.25">
      <c r="B353" s="6">
        <f t="shared" si="182"/>
        <v>10220.529999999824</v>
      </c>
      <c r="C353" s="11">
        <f t="shared" si="183"/>
        <v>0.02</v>
      </c>
      <c r="D353" s="2">
        <f t="shared" si="184"/>
        <v>14</v>
      </c>
      <c r="F353" s="8">
        <f t="shared" si="170"/>
        <v>55095</v>
      </c>
      <c r="G353" s="16">
        <f t="shared" si="166"/>
        <v>17.03</v>
      </c>
      <c r="H353" s="16">
        <f t="shared" si="171"/>
        <v>722.21</v>
      </c>
      <c r="I353" s="16">
        <f t="shared" si="172"/>
        <v>739.24</v>
      </c>
      <c r="J353" s="14">
        <v>0</v>
      </c>
      <c r="K353" s="14">
        <f>SUM(G$7:G353)</f>
        <v>66014.600000000093</v>
      </c>
      <c r="L353" s="14">
        <f>SUM(H$7:H353)+SUM(J$7:J353)</f>
        <v>190501.68000000017</v>
      </c>
      <c r="M353" s="14">
        <f t="shared" si="185"/>
        <v>9498.3199999998324</v>
      </c>
      <c r="O353" s="6">
        <f t="shared" si="168"/>
        <v>4836.4299999999348</v>
      </c>
      <c r="P353" s="11">
        <f t="shared" si="169"/>
        <v>4.7000000000000021E-2</v>
      </c>
      <c r="Q353" s="2">
        <f t="shared" si="173"/>
        <v>14</v>
      </c>
      <c r="S353" s="8">
        <f t="shared" si="174"/>
        <v>55095</v>
      </c>
      <c r="T353" s="16">
        <f t="shared" si="186"/>
        <v>18.940000000000001</v>
      </c>
      <c r="U353" s="16">
        <f t="shared" si="175"/>
        <v>336.75</v>
      </c>
      <c r="V353" s="16">
        <f t="shared" si="181"/>
        <v>355.69</v>
      </c>
      <c r="W353" s="14">
        <f>IF(MONTH(S353)=12,MAX(0,MIN(12*CuotaTipoFijo-12*V353,Z352-U353)),0)</f>
        <v>0</v>
      </c>
      <c r="X353" s="14">
        <f>SUM(T$7:T353)</f>
        <v>56796.909999999996</v>
      </c>
      <c r="Y353" s="14">
        <f>SUM(U$7:U353)+SUM(W$7:W353)</f>
        <v>195500.32000000007</v>
      </c>
      <c r="Z353" s="14">
        <f t="shared" si="167"/>
        <v>4499.6799999999348</v>
      </c>
    </row>
    <row r="354" spans="2:26" x14ac:dyDescent="0.25">
      <c r="B354" s="6">
        <f t="shared" si="182"/>
        <v>9498.3199999998324</v>
      </c>
      <c r="C354" s="11">
        <f t="shared" si="183"/>
        <v>0.02</v>
      </c>
      <c r="D354" s="2">
        <f t="shared" si="184"/>
        <v>13</v>
      </c>
      <c r="F354" s="8">
        <f t="shared" si="170"/>
        <v>55125</v>
      </c>
      <c r="G354" s="16">
        <f t="shared" si="166"/>
        <v>15.83</v>
      </c>
      <c r="H354" s="16">
        <f t="shared" si="171"/>
        <v>723.41</v>
      </c>
      <c r="I354" s="16">
        <f t="shared" si="172"/>
        <v>739.24</v>
      </c>
      <c r="J354" s="14">
        <v>0</v>
      </c>
      <c r="K354" s="14">
        <f>SUM(G$7:G354)</f>
        <v>66030.430000000095</v>
      </c>
      <c r="L354" s="14">
        <f>SUM(H$7:H354)+SUM(J$7:J354)</f>
        <v>191225.09000000017</v>
      </c>
      <c r="M354" s="14">
        <f t="shared" si="185"/>
        <v>8774.9099999998289</v>
      </c>
      <c r="O354" s="6">
        <f t="shared" si="168"/>
        <v>4499.6799999999348</v>
      </c>
      <c r="P354" s="11">
        <f t="shared" si="169"/>
        <v>4.7000000000000021E-2</v>
      </c>
      <c r="Q354" s="2">
        <f t="shared" si="173"/>
        <v>13</v>
      </c>
      <c r="S354" s="8">
        <f t="shared" si="174"/>
        <v>55125</v>
      </c>
      <c r="T354" s="16">
        <f t="shared" si="186"/>
        <v>17.62</v>
      </c>
      <c r="U354" s="16">
        <f t="shared" si="175"/>
        <v>338.07</v>
      </c>
      <c r="V354" s="16">
        <f t="shared" si="181"/>
        <v>355.69</v>
      </c>
      <c r="W354" s="32">
        <f>IF(MONTH(S354)=12,MAX(0,MIN(12*CuotaTipoFijo-12*V354,Z353-U354)),0)</f>
        <v>4161.6099999999351</v>
      </c>
      <c r="X354" s="14">
        <f>SUM(T$7:T354)</f>
        <v>56814.53</v>
      </c>
      <c r="Y354" s="14">
        <f>SUM(U$7:U354)+SUM(W$7:W354)</f>
        <v>200000</v>
      </c>
      <c r="Z354" s="14">
        <f t="shared" si="167"/>
        <v>0</v>
      </c>
    </row>
    <row r="355" spans="2:26" x14ac:dyDescent="0.25">
      <c r="B355" s="6">
        <f t="shared" si="182"/>
        <v>8774.9099999998289</v>
      </c>
      <c r="C355" s="11">
        <f t="shared" si="183"/>
        <v>0.02</v>
      </c>
      <c r="D355" s="2">
        <f t="shared" si="184"/>
        <v>12</v>
      </c>
      <c r="F355" s="8">
        <f t="shared" si="170"/>
        <v>55156</v>
      </c>
      <c r="G355" s="16">
        <f t="shared" si="166"/>
        <v>14.62</v>
      </c>
      <c r="H355" s="16">
        <f t="shared" si="171"/>
        <v>724.62</v>
      </c>
      <c r="I355" s="16">
        <f t="shared" si="172"/>
        <v>739.24</v>
      </c>
      <c r="J355" s="14">
        <v>0</v>
      </c>
      <c r="K355" s="14">
        <f>SUM(G$7:G355)</f>
        <v>66045.05000000009</v>
      </c>
      <c r="L355" s="14">
        <f>SUM(H$7:H355)+SUM(J$7:J355)</f>
        <v>191949.71000000017</v>
      </c>
      <c r="M355" s="14">
        <f t="shared" si="185"/>
        <v>8050.2899999998335</v>
      </c>
      <c r="O355" s="6">
        <f t="shared" si="168"/>
        <v>0</v>
      </c>
      <c r="P355" s="11">
        <f t="shared" si="169"/>
        <v>4.8500000000000022E-2</v>
      </c>
      <c r="Q355" s="2">
        <f t="shared" si="173"/>
        <v>12</v>
      </c>
      <c r="S355" s="8">
        <f t="shared" si="174"/>
        <v>55156</v>
      </c>
      <c r="T355" s="21">
        <f t="shared" si="186"/>
        <v>0</v>
      </c>
      <c r="U355" s="21">
        <f t="shared" ref="U355:U366" si="187">IFERROR(ROUND(-CUMPRINC(P355/12,Q355,O355,1,1,0),2),0)</f>
        <v>0</v>
      </c>
      <c r="V355" s="21">
        <f t="shared" ref="V355:V366" si="188">T355+U355</f>
        <v>0</v>
      </c>
      <c r="W355" s="14">
        <f>IF(MONTH(S355)=12,MAX(0,MIN(12*CuotaTipoFijo-12*V355,Z354-U355)),0)</f>
        <v>0</v>
      </c>
      <c r="X355" s="14">
        <f>SUM(T$7:T355)</f>
        <v>56814.53</v>
      </c>
      <c r="Y355" s="14">
        <f>SUM(U$7:U355)+SUM(W$7:W355)</f>
        <v>200000</v>
      </c>
      <c r="Z355" s="14">
        <f t="shared" si="167"/>
        <v>0</v>
      </c>
    </row>
    <row r="356" spans="2:26" x14ac:dyDescent="0.25">
      <c r="B356" s="6">
        <f t="shared" si="182"/>
        <v>8050.2899999998335</v>
      </c>
      <c r="C356" s="11">
        <f t="shared" si="183"/>
        <v>0.02</v>
      </c>
      <c r="D356" s="2">
        <f t="shared" si="184"/>
        <v>11</v>
      </c>
      <c r="F356" s="8">
        <f t="shared" si="170"/>
        <v>55187</v>
      </c>
      <c r="G356" s="16">
        <f t="shared" si="166"/>
        <v>13.42</v>
      </c>
      <c r="H356" s="16">
        <f t="shared" si="171"/>
        <v>725.82</v>
      </c>
      <c r="I356" s="16">
        <f t="shared" si="172"/>
        <v>739.24</v>
      </c>
      <c r="J356" s="14">
        <v>0</v>
      </c>
      <c r="K356" s="14">
        <f>SUM(G$7:G356)</f>
        <v>66058.470000000088</v>
      </c>
      <c r="L356" s="14">
        <f>SUM(H$7:H356)+SUM(J$7:J356)</f>
        <v>192675.53000000017</v>
      </c>
      <c r="M356" s="14">
        <f t="shared" si="185"/>
        <v>7324.4699999998265</v>
      </c>
      <c r="O356" s="6">
        <f t="shared" si="168"/>
        <v>0</v>
      </c>
      <c r="P356" s="11">
        <f t="shared" si="169"/>
        <v>4.8500000000000022E-2</v>
      </c>
      <c r="Q356" s="2">
        <f t="shared" si="173"/>
        <v>11</v>
      </c>
      <c r="S356" s="8">
        <f t="shared" si="174"/>
        <v>55187</v>
      </c>
      <c r="T356" s="16">
        <f t="shared" si="186"/>
        <v>0</v>
      </c>
      <c r="U356" s="16">
        <f t="shared" si="175"/>
        <v>0</v>
      </c>
      <c r="V356" s="16">
        <f t="shared" ref="V356:V366" si="189">V355</f>
        <v>0</v>
      </c>
      <c r="W356" s="14">
        <f>IF(MONTH(S356)=12,MAX(0,MIN(12*CuotaTipoFijo-12*V356,Z355-U356)),0)</f>
        <v>0</v>
      </c>
      <c r="X356" s="14">
        <f>SUM(T$7:T356)</f>
        <v>56814.53</v>
      </c>
      <c r="Y356" s="14">
        <f>SUM(U$7:U356)+SUM(W$7:W356)</f>
        <v>200000</v>
      </c>
      <c r="Z356" s="14">
        <f t="shared" si="167"/>
        <v>0</v>
      </c>
    </row>
    <row r="357" spans="2:26" x14ac:dyDescent="0.25">
      <c r="B357" s="6">
        <f t="shared" si="182"/>
        <v>7324.4699999998265</v>
      </c>
      <c r="C357" s="11">
        <f t="shared" si="183"/>
        <v>0.02</v>
      </c>
      <c r="D357" s="2">
        <f t="shared" si="184"/>
        <v>10</v>
      </c>
      <c r="F357" s="8">
        <f t="shared" si="170"/>
        <v>55215</v>
      </c>
      <c r="G357" s="16">
        <f t="shared" si="166"/>
        <v>12.21</v>
      </c>
      <c r="H357" s="16">
        <f t="shared" si="171"/>
        <v>727.03</v>
      </c>
      <c r="I357" s="16">
        <f t="shared" si="172"/>
        <v>739.24</v>
      </c>
      <c r="J357" s="14">
        <v>0</v>
      </c>
      <c r="K357" s="14">
        <f>SUM(G$7:G357)</f>
        <v>66070.680000000095</v>
      </c>
      <c r="L357" s="14">
        <f>SUM(H$7:H357)+SUM(J$7:J357)</f>
        <v>193402.56000000017</v>
      </c>
      <c r="M357" s="14">
        <f t="shared" si="185"/>
        <v>6597.4399999998277</v>
      </c>
      <c r="O357" s="6">
        <f t="shared" si="168"/>
        <v>0</v>
      </c>
      <c r="P357" s="11">
        <f t="shared" si="169"/>
        <v>4.8500000000000022E-2</v>
      </c>
      <c r="Q357" s="2">
        <f t="shared" si="173"/>
        <v>10</v>
      </c>
      <c r="S357" s="8">
        <f t="shared" si="174"/>
        <v>55215</v>
      </c>
      <c r="T357" s="16">
        <f t="shared" si="186"/>
        <v>0</v>
      </c>
      <c r="U357" s="16">
        <f t="shared" si="175"/>
        <v>0</v>
      </c>
      <c r="V357" s="16">
        <f t="shared" si="189"/>
        <v>0</v>
      </c>
      <c r="W357" s="14">
        <f>IF(MONTH(S357)=12,MAX(0,MIN(12*CuotaTipoFijo-12*V357,Z356-U357)),0)</f>
        <v>0</v>
      </c>
      <c r="X357" s="14">
        <f>SUM(T$7:T357)</f>
        <v>56814.53</v>
      </c>
      <c r="Y357" s="14">
        <f>SUM(U$7:U357)+SUM(W$7:W357)</f>
        <v>200000</v>
      </c>
      <c r="Z357" s="14">
        <f t="shared" si="167"/>
        <v>0</v>
      </c>
    </row>
    <row r="358" spans="2:26" x14ac:dyDescent="0.25">
      <c r="B358" s="6">
        <f t="shared" si="182"/>
        <v>6597.4399999998277</v>
      </c>
      <c r="C358" s="11">
        <f t="shared" si="183"/>
        <v>0.02</v>
      </c>
      <c r="D358" s="2">
        <f t="shared" si="184"/>
        <v>9</v>
      </c>
      <c r="F358" s="8">
        <f t="shared" si="170"/>
        <v>55246</v>
      </c>
      <c r="G358" s="16">
        <f t="shared" si="166"/>
        <v>11</v>
      </c>
      <c r="H358" s="16">
        <f t="shared" si="171"/>
        <v>728.24</v>
      </c>
      <c r="I358" s="16">
        <f t="shared" si="172"/>
        <v>739.24</v>
      </c>
      <c r="J358" s="14">
        <v>0</v>
      </c>
      <c r="K358" s="14">
        <f>SUM(G$7:G358)</f>
        <v>66081.680000000095</v>
      </c>
      <c r="L358" s="14">
        <f>SUM(H$7:H358)+SUM(J$7:J358)</f>
        <v>194130.80000000016</v>
      </c>
      <c r="M358" s="14">
        <f t="shared" si="185"/>
        <v>5869.199999999837</v>
      </c>
      <c r="O358" s="6">
        <f t="shared" si="168"/>
        <v>0</v>
      </c>
      <c r="P358" s="11">
        <f t="shared" si="169"/>
        <v>4.8500000000000022E-2</v>
      </c>
      <c r="Q358" s="2">
        <f t="shared" si="173"/>
        <v>9</v>
      </c>
      <c r="S358" s="8">
        <f t="shared" si="174"/>
        <v>55246</v>
      </c>
      <c r="T358" s="16">
        <f t="shared" si="186"/>
        <v>0</v>
      </c>
      <c r="U358" s="16">
        <f t="shared" si="175"/>
        <v>0</v>
      </c>
      <c r="V358" s="16">
        <f t="shared" si="189"/>
        <v>0</v>
      </c>
      <c r="W358" s="14">
        <f>IF(MONTH(S358)=12,MAX(0,MIN(12*CuotaTipoFijo-12*V358,Z357-U358)),0)</f>
        <v>0</v>
      </c>
      <c r="X358" s="14">
        <f>SUM(T$7:T358)</f>
        <v>56814.53</v>
      </c>
      <c r="Y358" s="14">
        <f>SUM(U$7:U358)+SUM(W$7:W358)</f>
        <v>200000</v>
      </c>
      <c r="Z358" s="14">
        <f t="shared" si="167"/>
        <v>0</v>
      </c>
    </row>
    <row r="359" spans="2:26" x14ac:dyDescent="0.25">
      <c r="B359" s="6">
        <f t="shared" si="182"/>
        <v>5869.199999999837</v>
      </c>
      <c r="C359" s="11">
        <f t="shared" si="183"/>
        <v>0.02</v>
      </c>
      <c r="D359" s="2">
        <f t="shared" si="184"/>
        <v>8</v>
      </c>
      <c r="F359" s="8">
        <f t="shared" si="170"/>
        <v>55276</v>
      </c>
      <c r="G359" s="16">
        <f t="shared" si="166"/>
        <v>9.7799999999999994</v>
      </c>
      <c r="H359" s="16">
        <f t="shared" si="171"/>
        <v>729.46</v>
      </c>
      <c r="I359" s="16">
        <f t="shared" si="172"/>
        <v>739.24</v>
      </c>
      <c r="J359" s="14">
        <v>0</v>
      </c>
      <c r="K359" s="14">
        <f>SUM(G$7:G359)</f>
        <v>66091.460000000094</v>
      </c>
      <c r="L359" s="14">
        <f>SUM(H$7:H359)+SUM(J$7:J359)</f>
        <v>194860.26000000015</v>
      </c>
      <c r="M359" s="14">
        <f t="shared" si="185"/>
        <v>5139.7399999998452</v>
      </c>
      <c r="O359" s="6">
        <f t="shared" si="168"/>
        <v>0</v>
      </c>
      <c r="P359" s="11">
        <f t="shared" si="169"/>
        <v>4.8500000000000022E-2</v>
      </c>
      <c r="Q359" s="2">
        <f t="shared" si="173"/>
        <v>8</v>
      </c>
      <c r="S359" s="8">
        <f t="shared" si="174"/>
        <v>55276</v>
      </c>
      <c r="T359" s="16">
        <f t="shared" si="186"/>
        <v>0</v>
      </c>
      <c r="U359" s="16">
        <f t="shared" si="175"/>
        <v>0</v>
      </c>
      <c r="V359" s="16">
        <f t="shared" si="189"/>
        <v>0</v>
      </c>
      <c r="W359" s="14">
        <f>IF(MONTH(S359)=12,MAX(0,MIN(12*CuotaTipoFijo-12*V359,Z358-U359)),0)</f>
        <v>0</v>
      </c>
      <c r="X359" s="14">
        <f>SUM(T$7:T359)</f>
        <v>56814.53</v>
      </c>
      <c r="Y359" s="14">
        <f>SUM(U$7:U359)+SUM(W$7:W359)</f>
        <v>200000</v>
      </c>
      <c r="Z359" s="14">
        <f t="shared" si="167"/>
        <v>0</v>
      </c>
    </row>
    <row r="360" spans="2:26" x14ac:dyDescent="0.25">
      <c r="B360" s="6">
        <f t="shared" si="182"/>
        <v>5139.7399999998452</v>
      </c>
      <c r="C360" s="11">
        <f t="shared" si="183"/>
        <v>0.02</v>
      </c>
      <c r="D360" s="2">
        <f t="shared" si="184"/>
        <v>7</v>
      </c>
      <c r="F360" s="8">
        <f t="shared" si="170"/>
        <v>55307</v>
      </c>
      <c r="G360" s="16">
        <f t="shared" si="166"/>
        <v>8.57</v>
      </c>
      <c r="H360" s="16">
        <f t="shared" si="171"/>
        <v>730.67</v>
      </c>
      <c r="I360" s="16">
        <f t="shared" si="172"/>
        <v>739.24</v>
      </c>
      <c r="J360" s="14">
        <v>0</v>
      </c>
      <c r="K360" s="14">
        <f>SUM(G$7:G360)</f>
        <v>66100.030000000101</v>
      </c>
      <c r="L360" s="14">
        <f>SUM(H$7:H360)+SUM(J$7:J360)</f>
        <v>195590.93000000017</v>
      </c>
      <c r="M360" s="14">
        <f t="shared" si="185"/>
        <v>4409.0699999998324</v>
      </c>
      <c r="O360" s="6">
        <f t="shared" si="168"/>
        <v>0</v>
      </c>
      <c r="P360" s="11">
        <f t="shared" si="169"/>
        <v>4.8500000000000022E-2</v>
      </c>
      <c r="Q360" s="2">
        <f t="shared" si="173"/>
        <v>7</v>
      </c>
      <c r="S360" s="8">
        <f t="shared" si="174"/>
        <v>55307</v>
      </c>
      <c r="T360" s="16">
        <f t="shared" si="186"/>
        <v>0</v>
      </c>
      <c r="U360" s="16">
        <f t="shared" si="175"/>
        <v>0</v>
      </c>
      <c r="V360" s="16">
        <f t="shared" si="189"/>
        <v>0</v>
      </c>
      <c r="W360" s="14">
        <f>IF(MONTH(S360)=12,MAX(0,MIN(12*CuotaTipoFijo-12*V360,Z359-U360)),0)</f>
        <v>0</v>
      </c>
      <c r="X360" s="14">
        <f>SUM(T$7:T360)</f>
        <v>56814.53</v>
      </c>
      <c r="Y360" s="14">
        <f>SUM(U$7:U360)+SUM(W$7:W360)</f>
        <v>200000</v>
      </c>
      <c r="Z360" s="14">
        <f t="shared" si="167"/>
        <v>0</v>
      </c>
    </row>
    <row r="361" spans="2:26" x14ac:dyDescent="0.25">
      <c r="B361" s="6">
        <f t="shared" si="182"/>
        <v>4409.0699999998324</v>
      </c>
      <c r="C361" s="11">
        <f t="shared" si="183"/>
        <v>0.02</v>
      </c>
      <c r="D361" s="2">
        <f t="shared" si="184"/>
        <v>6</v>
      </c>
      <c r="F361" s="8">
        <f t="shared" si="170"/>
        <v>55337</v>
      </c>
      <c r="G361" s="16">
        <f t="shared" si="166"/>
        <v>7.35</v>
      </c>
      <c r="H361" s="16">
        <f t="shared" si="171"/>
        <v>731.89</v>
      </c>
      <c r="I361" s="16">
        <f t="shared" si="172"/>
        <v>739.24</v>
      </c>
      <c r="J361" s="14">
        <v>0</v>
      </c>
      <c r="K361" s="14">
        <f>SUM(G$7:G361)</f>
        <v>66107.380000000107</v>
      </c>
      <c r="L361" s="14">
        <f>SUM(H$7:H361)+SUM(J$7:J361)</f>
        <v>196322.82000000018</v>
      </c>
      <c r="M361" s="14">
        <f t="shared" si="185"/>
        <v>3677.1799999998184</v>
      </c>
      <c r="O361" s="6">
        <f t="shared" si="168"/>
        <v>0</v>
      </c>
      <c r="P361" s="11">
        <f t="shared" si="169"/>
        <v>4.8500000000000022E-2</v>
      </c>
      <c r="Q361" s="2">
        <f t="shared" si="173"/>
        <v>6</v>
      </c>
      <c r="S361" s="8">
        <f t="shared" si="174"/>
        <v>55337</v>
      </c>
      <c r="T361" s="16">
        <f t="shared" si="186"/>
        <v>0</v>
      </c>
      <c r="U361" s="16">
        <f t="shared" si="175"/>
        <v>0</v>
      </c>
      <c r="V361" s="16">
        <f t="shared" si="189"/>
        <v>0</v>
      </c>
      <c r="W361" s="14">
        <f>IF(MONTH(S361)=12,MAX(0,MIN(12*CuotaTipoFijo-12*V361,Z360-U361)),0)</f>
        <v>0</v>
      </c>
      <c r="X361" s="14">
        <f>SUM(T$7:T361)</f>
        <v>56814.53</v>
      </c>
      <c r="Y361" s="14">
        <f>SUM(U$7:U361)+SUM(W$7:W361)</f>
        <v>200000</v>
      </c>
      <c r="Z361" s="14">
        <f t="shared" si="167"/>
        <v>0</v>
      </c>
    </row>
    <row r="362" spans="2:26" x14ac:dyDescent="0.25">
      <c r="B362" s="6">
        <f t="shared" si="182"/>
        <v>3677.1799999998184</v>
      </c>
      <c r="C362" s="11">
        <f t="shared" si="183"/>
        <v>0.02</v>
      </c>
      <c r="D362" s="2">
        <f t="shared" si="184"/>
        <v>5</v>
      </c>
      <c r="F362" s="8">
        <f t="shared" si="170"/>
        <v>55368</v>
      </c>
      <c r="G362" s="16">
        <f t="shared" si="166"/>
        <v>6.13</v>
      </c>
      <c r="H362" s="16">
        <f t="shared" si="171"/>
        <v>733.11</v>
      </c>
      <c r="I362" s="16">
        <f t="shared" si="172"/>
        <v>739.24</v>
      </c>
      <c r="J362" s="14">
        <v>0</v>
      </c>
      <c r="K362" s="14">
        <f>SUM(G$7:G362)</f>
        <v>66113.510000000111</v>
      </c>
      <c r="L362" s="14">
        <f>SUM(H$7:H362)+SUM(J$7:J362)</f>
        <v>197055.93000000017</v>
      </c>
      <c r="M362" s="14">
        <f t="shared" si="185"/>
        <v>2944.0699999998324</v>
      </c>
      <c r="O362" s="6">
        <f t="shared" si="168"/>
        <v>0</v>
      </c>
      <c r="P362" s="11">
        <f t="shared" si="169"/>
        <v>4.8500000000000022E-2</v>
      </c>
      <c r="Q362" s="2">
        <f t="shared" si="173"/>
        <v>5</v>
      </c>
      <c r="S362" s="8">
        <f t="shared" si="174"/>
        <v>55368</v>
      </c>
      <c r="T362" s="16">
        <f t="shared" si="186"/>
        <v>0</v>
      </c>
      <c r="U362" s="16">
        <f t="shared" si="175"/>
        <v>0</v>
      </c>
      <c r="V362" s="16">
        <f t="shared" si="189"/>
        <v>0</v>
      </c>
      <c r="W362" s="14">
        <f>IF(MONTH(S362)=12,MAX(0,MIN(12*CuotaTipoFijo-12*V362,Z361-U362)),0)</f>
        <v>0</v>
      </c>
      <c r="X362" s="14">
        <f>SUM(T$7:T362)</f>
        <v>56814.53</v>
      </c>
      <c r="Y362" s="14">
        <f>SUM(U$7:U362)+SUM(W$7:W362)</f>
        <v>200000</v>
      </c>
      <c r="Z362" s="14">
        <f t="shared" si="167"/>
        <v>0</v>
      </c>
    </row>
    <row r="363" spans="2:26" x14ac:dyDescent="0.25">
      <c r="B363" s="6">
        <f t="shared" si="182"/>
        <v>2944.0699999998324</v>
      </c>
      <c r="C363" s="11">
        <f t="shared" si="183"/>
        <v>0.02</v>
      </c>
      <c r="D363" s="2">
        <f t="shared" si="184"/>
        <v>4</v>
      </c>
      <c r="F363" s="8">
        <f t="shared" si="170"/>
        <v>55399</v>
      </c>
      <c r="G363" s="16">
        <f t="shared" si="166"/>
        <v>4.91</v>
      </c>
      <c r="H363" s="16">
        <f t="shared" si="171"/>
        <v>734.33</v>
      </c>
      <c r="I363" s="16">
        <f t="shared" si="172"/>
        <v>739.24</v>
      </c>
      <c r="J363" s="14">
        <v>0</v>
      </c>
      <c r="K363" s="14">
        <f>SUM(G$7:G363)</f>
        <v>66118.420000000115</v>
      </c>
      <c r="L363" s="14">
        <f>SUM(H$7:H363)+SUM(J$7:J363)</f>
        <v>197790.26000000015</v>
      </c>
      <c r="M363" s="14">
        <f t="shared" si="185"/>
        <v>2209.7399999998452</v>
      </c>
      <c r="O363" s="6">
        <f t="shared" si="168"/>
        <v>0</v>
      </c>
      <c r="P363" s="11">
        <f t="shared" si="169"/>
        <v>4.8500000000000022E-2</v>
      </c>
      <c r="Q363" s="2">
        <f t="shared" si="173"/>
        <v>4</v>
      </c>
      <c r="S363" s="8">
        <f t="shared" si="174"/>
        <v>55399</v>
      </c>
      <c r="T363" s="16">
        <f t="shared" si="186"/>
        <v>0</v>
      </c>
      <c r="U363" s="16">
        <f t="shared" si="175"/>
        <v>0</v>
      </c>
      <c r="V363" s="16">
        <f t="shared" si="189"/>
        <v>0</v>
      </c>
      <c r="W363" s="14">
        <f>IF(MONTH(S363)=12,MAX(0,MIN(12*CuotaTipoFijo-12*V363,Z362-U363)),0)</f>
        <v>0</v>
      </c>
      <c r="X363" s="14">
        <f>SUM(T$7:T363)</f>
        <v>56814.53</v>
      </c>
      <c r="Y363" s="14">
        <f>SUM(U$7:U363)+SUM(W$7:W363)</f>
        <v>200000</v>
      </c>
      <c r="Z363" s="14">
        <f t="shared" si="167"/>
        <v>0</v>
      </c>
    </row>
    <row r="364" spans="2:26" x14ac:dyDescent="0.25">
      <c r="B364" s="6">
        <f t="shared" si="182"/>
        <v>2209.7399999998452</v>
      </c>
      <c r="C364" s="11">
        <f t="shared" si="183"/>
        <v>0.02</v>
      </c>
      <c r="D364" s="2">
        <f t="shared" si="184"/>
        <v>3</v>
      </c>
      <c r="F364" s="8">
        <f t="shared" si="170"/>
        <v>55429</v>
      </c>
      <c r="G364" s="16">
        <f t="shared" si="166"/>
        <v>3.68</v>
      </c>
      <c r="H364" s="16">
        <f t="shared" si="171"/>
        <v>735.56000000000006</v>
      </c>
      <c r="I364" s="16">
        <f t="shared" si="172"/>
        <v>739.24</v>
      </c>
      <c r="J364" s="14">
        <v>0</v>
      </c>
      <c r="K364" s="14">
        <f>SUM(G$7:G364)</f>
        <v>66122.100000000108</v>
      </c>
      <c r="L364" s="14">
        <f>SUM(H$7:H364)+SUM(J$7:J364)</f>
        <v>198525.82000000015</v>
      </c>
      <c r="M364" s="14">
        <f t="shared" si="185"/>
        <v>1474.1799999998475</v>
      </c>
      <c r="O364" s="6">
        <f t="shared" si="168"/>
        <v>0</v>
      </c>
      <c r="P364" s="11">
        <f t="shared" si="169"/>
        <v>4.8500000000000022E-2</v>
      </c>
      <c r="Q364" s="2">
        <f t="shared" si="173"/>
        <v>3</v>
      </c>
      <c r="S364" s="8">
        <f t="shared" si="174"/>
        <v>55429</v>
      </c>
      <c r="T364" s="16">
        <f t="shared" si="186"/>
        <v>0</v>
      </c>
      <c r="U364" s="16">
        <f t="shared" si="175"/>
        <v>0</v>
      </c>
      <c r="V364" s="16">
        <f t="shared" si="189"/>
        <v>0</v>
      </c>
      <c r="W364" s="14">
        <f>IF(MONTH(S364)=12,MAX(0,MIN(12*CuotaTipoFijo-12*V364,Z363-U364)),0)</f>
        <v>0</v>
      </c>
      <c r="X364" s="14">
        <f>SUM(T$7:T364)</f>
        <v>56814.53</v>
      </c>
      <c r="Y364" s="14">
        <f>SUM(U$7:U364)+SUM(W$7:W364)</f>
        <v>200000</v>
      </c>
      <c r="Z364" s="14">
        <f t="shared" si="167"/>
        <v>0</v>
      </c>
    </row>
    <row r="365" spans="2:26" x14ac:dyDescent="0.25">
      <c r="B365" s="6">
        <f t="shared" si="182"/>
        <v>1474.1799999998475</v>
      </c>
      <c r="C365" s="11">
        <f t="shared" si="183"/>
        <v>0.02</v>
      </c>
      <c r="D365" s="2">
        <f t="shared" si="184"/>
        <v>2</v>
      </c>
      <c r="F365" s="8">
        <f t="shared" si="170"/>
        <v>55460</v>
      </c>
      <c r="G365" s="16">
        <f t="shared" si="166"/>
        <v>2.46</v>
      </c>
      <c r="H365" s="16">
        <f t="shared" si="171"/>
        <v>736.78</v>
      </c>
      <c r="I365" s="16">
        <f t="shared" si="172"/>
        <v>739.24</v>
      </c>
      <c r="J365" s="14">
        <v>0</v>
      </c>
      <c r="K365" s="14">
        <f>SUM(G$7:G365)</f>
        <v>66124.560000000114</v>
      </c>
      <c r="L365" s="14">
        <f>SUM(H$7:H365)+SUM(J$7:J365)</f>
        <v>199262.60000000015</v>
      </c>
      <c r="M365" s="14">
        <f t="shared" si="185"/>
        <v>737.39999999984866</v>
      </c>
      <c r="O365" s="6">
        <f t="shared" si="168"/>
        <v>0</v>
      </c>
      <c r="P365" s="11">
        <f t="shared" si="169"/>
        <v>4.8500000000000022E-2</v>
      </c>
      <c r="Q365" s="2">
        <f t="shared" si="173"/>
        <v>2</v>
      </c>
      <c r="S365" s="8">
        <f t="shared" si="174"/>
        <v>55460</v>
      </c>
      <c r="T365" s="16">
        <f t="shared" si="186"/>
        <v>0</v>
      </c>
      <c r="U365" s="16">
        <f t="shared" si="175"/>
        <v>0</v>
      </c>
      <c r="V365" s="16">
        <f t="shared" si="189"/>
        <v>0</v>
      </c>
      <c r="W365" s="14">
        <f>IF(MONTH(S365)=12,MAX(0,MIN(12*CuotaTipoFijo-12*V365,Z364-U365)),0)</f>
        <v>0</v>
      </c>
      <c r="X365" s="14">
        <f>SUM(T$7:T365)</f>
        <v>56814.53</v>
      </c>
      <c r="Y365" s="14">
        <f>SUM(U$7:U365)+SUM(W$7:W365)</f>
        <v>200000</v>
      </c>
      <c r="Z365" s="14">
        <f t="shared" si="167"/>
        <v>0</v>
      </c>
    </row>
    <row r="366" spans="2:26" x14ac:dyDescent="0.25">
      <c r="B366" s="6">
        <f t="shared" si="182"/>
        <v>737.39999999984866</v>
      </c>
      <c r="C366" s="11">
        <f t="shared" si="183"/>
        <v>0.02</v>
      </c>
      <c r="D366" s="2">
        <f t="shared" si="184"/>
        <v>1</v>
      </c>
      <c r="F366" s="8">
        <f t="shared" si="170"/>
        <v>55490</v>
      </c>
      <c r="G366" s="16">
        <f t="shared" si="166"/>
        <v>1.23</v>
      </c>
      <c r="H366" s="16">
        <f t="shared" ref="H366" si="190">I366-G366</f>
        <v>737.39999999984866</v>
      </c>
      <c r="I366" s="18">
        <f>M365+G366</f>
        <v>738.62999999984868</v>
      </c>
      <c r="J366" s="14">
        <v>0</v>
      </c>
      <c r="K366" s="14">
        <f>SUM(G$7:G366)</f>
        <v>66125.79000000011</v>
      </c>
      <c r="L366" s="14">
        <f>SUM(H$7:H366)+SUM(J$7:J366)</f>
        <v>200000</v>
      </c>
      <c r="M366" s="14">
        <f t="shared" si="185"/>
        <v>0</v>
      </c>
      <c r="O366" s="6">
        <f t="shared" si="168"/>
        <v>0</v>
      </c>
      <c r="P366" s="11">
        <f t="shared" si="169"/>
        <v>4.8500000000000022E-2</v>
      </c>
      <c r="Q366" s="2">
        <f t="shared" si="173"/>
        <v>1</v>
      </c>
      <c r="S366" s="8">
        <f t="shared" si="174"/>
        <v>55490</v>
      </c>
      <c r="T366" s="16">
        <f t="shared" si="186"/>
        <v>0</v>
      </c>
      <c r="U366" s="16">
        <f t="shared" si="175"/>
        <v>0</v>
      </c>
      <c r="V366" s="16">
        <f t="shared" si="189"/>
        <v>0</v>
      </c>
      <c r="W366" s="32">
        <f>IF(MONTH(S366)=12,MAX(0,MIN(12*CuotaTipoFijo-12*V366,Z365-U366)),0)</f>
        <v>0</v>
      </c>
      <c r="X366" s="14">
        <f>SUM(T$7:T366)</f>
        <v>56814.53</v>
      </c>
      <c r="Y366" s="14">
        <f>SUM(U$7:U366)+SUM(W$7:W366)</f>
        <v>200000</v>
      </c>
      <c r="Z366" s="14">
        <f t="shared" si="167"/>
        <v>0</v>
      </c>
    </row>
  </sheetData>
  <mergeCells count="9">
    <mergeCell ref="O2:P2"/>
    <mergeCell ref="O4:P4"/>
    <mergeCell ref="X5:Z5"/>
    <mergeCell ref="O3:P3"/>
    <mergeCell ref="F5:F6"/>
    <mergeCell ref="G5:J5"/>
    <mergeCell ref="K5:M5"/>
    <mergeCell ref="S5:S6"/>
    <mergeCell ref="T5:W5"/>
  </mergeCells>
  <conditionalFormatting sqref="F7:M8 J9:M221 F9:F221">
    <cfRule type="expression" dxfId="19" priority="27">
      <formula>$F7&lt;=TODAY()</formula>
    </cfRule>
  </conditionalFormatting>
  <conditionalFormatting sqref="F222:F281 J222:M281">
    <cfRule type="expression" dxfId="18" priority="26">
      <formula>$F222&lt;=TODAY()</formula>
    </cfRule>
  </conditionalFormatting>
  <conditionalFormatting sqref="F282:F336 J282:M336">
    <cfRule type="expression" dxfId="17" priority="25">
      <formula>$F282&lt;=TODAY()</formula>
    </cfRule>
  </conditionalFormatting>
  <conditionalFormatting sqref="F337:F360 J337:M360">
    <cfRule type="expression" dxfId="16" priority="24">
      <formula>$F337&lt;=TODAY()</formula>
    </cfRule>
  </conditionalFormatting>
  <conditionalFormatting sqref="F361:F366 J361:M366">
    <cfRule type="expression" dxfId="15" priority="23">
      <formula>$F361&lt;=TODAY()</formula>
    </cfRule>
  </conditionalFormatting>
  <conditionalFormatting sqref="X19:Z221 S7:Z18 S19:V30 S31:S221">
    <cfRule type="expression" dxfId="14" priority="22">
      <formula>$F7&lt;=TODAY()</formula>
    </cfRule>
  </conditionalFormatting>
  <conditionalFormatting sqref="S222:S281 X222:Z281">
    <cfRule type="expression" dxfId="13" priority="21">
      <formula>$F222&lt;=TODAY()</formula>
    </cfRule>
  </conditionalFormatting>
  <conditionalFormatting sqref="S282:S336 X282:Z336">
    <cfRule type="expression" dxfId="12" priority="20">
      <formula>$F282&lt;=TODAY()</formula>
    </cfRule>
  </conditionalFormatting>
  <conditionalFormatting sqref="S337:S360 X337:Z360">
    <cfRule type="expression" dxfId="11" priority="19">
      <formula>$F337&lt;=TODAY()</formula>
    </cfRule>
  </conditionalFormatting>
  <conditionalFormatting sqref="S361:S366 X361:Z366">
    <cfRule type="expression" dxfId="10" priority="18">
      <formula>$F361&lt;=TODAY()</formula>
    </cfRule>
  </conditionalFormatting>
  <conditionalFormatting sqref="P8:P366">
    <cfRule type="expression" dxfId="9" priority="17">
      <formula>(P8&lt;&gt;P7)</formula>
    </cfRule>
  </conditionalFormatting>
  <conditionalFormatting sqref="P9:P366">
    <cfRule type="expression" dxfId="8" priority="16">
      <formula>(P9&lt;&gt;P8)</formula>
    </cfRule>
  </conditionalFormatting>
  <conditionalFormatting sqref="W8:W18">
    <cfRule type="expression" dxfId="7" priority="15">
      <formula>$F8&lt;=TODAY()</formula>
    </cfRule>
  </conditionalFormatting>
  <conditionalFormatting sqref="I366">
    <cfRule type="expression" dxfId="6" priority="8">
      <formula>$F366&lt;=TODAY()</formula>
    </cfRule>
  </conditionalFormatting>
  <conditionalFormatting sqref="H366">
    <cfRule type="expression" dxfId="5" priority="7">
      <formula>$F366&lt;=TODAY()</formula>
    </cfRule>
  </conditionalFormatting>
  <conditionalFormatting sqref="H9:I365">
    <cfRule type="expression" dxfId="4" priority="5">
      <formula>$F9&lt;=TODAY()</formula>
    </cfRule>
  </conditionalFormatting>
  <conditionalFormatting sqref="G9:G366">
    <cfRule type="expression" dxfId="3" priority="4">
      <formula>$F9&lt;=TODAY()</formula>
    </cfRule>
  </conditionalFormatting>
  <conditionalFormatting sqref="T31:V366">
    <cfRule type="expression" dxfId="2" priority="3">
      <formula>$F31&lt;=TODAY()</formula>
    </cfRule>
  </conditionalFormatting>
  <conditionalFormatting sqref="W19:W366">
    <cfRule type="expression" dxfId="1" priority="2">
      <formula>$F19&lt;=TODAY()</formula>
    </cfRule>
  </conditionalFormatting>
  <conditionalFormatting sqref="W20:W30 W32:W42 W44:W54 W56:W66 W68:W78 W80:W90 W92:W102 W104:W114 W116:W126 W128:W138 W140:W150 W152:W162 W164:W174 W176:W186 W188:W198 W200:W210 W212:W222 W224:W234 W236:W246 W248:W258 W260:W270 W272:W282 W284:W294 W296:W306 W308:W318 W320:W330 W332:W342 W344:W354 W356:W366">
    <cfRule type="expression" dxfId="0" priority="1">
      <formula>$F20&lt;=TODAY()</formula>
    </cfRule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Hipoteca Tipo Fijo 2.0</vt:lpstr>
      <vt:lpstr>CambioIntAnual</vt:lpstr>
      <vt:lpstr>CuotaTipoFijo</vt:lpstr>
      <vt:lpstr>IntInicial</vt:lpstr>
      <vt:lpstr>IntMax</vt:lpstr>
    </vt:vector>
  </TitlesOfParts>
  <Company>OBS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Jose Olbes</dc:creator>
  <cp:lastModifiedBy>Jaime Jose Olbes</cp:lastModifiedBy>
  <dcterms:created xsi:type="dcterms:W3CDTF">2013-12-09T17:45:57Z</dcterms:created>
  <dcterms:modified xsi:type="dcterms:W3CDTF">2021-12-17T12:33:41Z</dcterms:modified>
</cp:coreProperties>
</file>